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1.2.2008 - מנהלת אגף תכנון רכש ופרויקטים משרד התרבות\2025\מכרזים והתקשרויות\מופתרבות - אירועי מופת\לפרסום - מענה לשאלות הבהרה\"/>
    </mc:Choice>
  </mc:AlternateContent>
  <xr:revisionPtr revIDLastSave="0" documentId="8_{F2A94551-5B6C-4442-9B56-0B7D17E54FF5}" xr6:coauthVersionLast="47" xr6:coauthVersionMax="47" xr10:uidLastSave="{00000000-0000-0000-0000-000000000000}"/>
  <bookViews>
    <workbookView xWindow="-120" yWindow="-120" windowWidth="29040" windowHeight="15720" tabRatio="577" xr2:uid="{00000000-000D-0000-FFFF-FFFF00000000}"/>
  </bookViews>
  <sheets>
    <sheet name="תנאי-סף" sheetId="1" r:id="rId1"/>
    <sheet name="איכות" sheetId="8" r:id="rId2"/>
    <sheet name="ראיון" sheetId="11" r:id="rId3"/>
    <sheet name="מחיר" sheetId="6" r:id="rId4"/>
    <sheet name="סיכום" sheetId="12" r:id="rId5"/>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'תנאי-סף'!$B$21</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MafteachLechisuvTavhinimAcher3" localSheetId="1">איכות!$D$6</definedName>
    <definedName name="show_IsSherutOrHR" localSheetId="0">'תנאי-סף'!$B$11</definedName>
    <definedName name="SugNisayon1" localSheetId="0">'תנאי-סף'!#REF!</definedName>
    <definedName name="TiurTnaiTavhinimAcher2" localSheetId="1">איכות!$B$6</definedName>
    <definedName name="TiurTnaiTavhinimAcher4" localSheetId="1">איכות!$B$9</definedName>
    <definedName name="_xlnm.Print_Area" localSheetId="1">איכות!$A$1:$L$11</definedName>
    <definedName name="_xlnm.Print_Area" localSheetId="3">מחיר!$A$1:$E$4</definedName>
    <definedName name="_xlnm.Print_Area" localSheetId="4">סיכום!$A$1:$F$17</definedName>
    <definedName name="_xlnm.Print_Area" localSheetId="2">ראיון!$A$1:$J$9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2" l="1"/>
  <c r="D8" i="12"/>
  <c r="K11" i="8"/>
  <c r="I11" i="8"/>
  <c r="L9" i="8"/>
  <c r="J9" i="8"/>
  <c r="H9" i="8"/>
  <c r="F9" i="8"/>
  <c r="L7" i="8"/>
  <c r="L8" i="8" s="1"/>
  <c r="J7" i="8"/>
  <c r="J8" i="8" s="1"/>
  <c r="H7" i="8"/>
  <c r="F7" i="8"/>
  <c r="L6" i="8"/>
  <c r="J6" i="8"/>
  <c r="H6" i="8"/>
  <c r="L5" i="8"/>
  <c r="J5" i="8"/>
  <c r="H5" i="8"/>
  <c r="F6" i="8"/>
  <c r="F5" i="8"/>
  <c r="G16" i="1" a="1"/>
  <c r="G16" i="1" s="1"/>
  <c r="G12" i="1" a="1"/>
  <c r="G12" i="1" s="1"/>
  <c r="G8" i="1" a="1"/>
  <c r="G8" i="1" s="1"/>
  <c r="F9" i="12"/>
  <c r="E9" i="12"/>
  <c r="E10" i="12" s="1"/>
  <c r="D9" i="12"/>
  <c r="D10" i="12" s="1"/>
  <c r="C9" i="12"/>
  <c r="C10" i="12" s="1"/>
  <c r="E9" i="11"/>
  <c r="H10" i="8" s="1"/>
  <c r="D4" i="6"/>
  <c r="E4" i="12" s="1"/>
  <c r="D2" i="6"/>
  <c r="E8" i="12"/>
  <c r="E2" i="12"/>
  <c r="E1" i="12"/>
  <c r="G2" i="11"/>
  <c r="I9" i="11"/>
  <c r="L10" i="8" s="1"/>
  <c r="G9" i="11"/>
  <c r="J10" i="8" s="1"/>
  <c r="C9" i="11"/>
  <c r="B9" i="11"/>
  <c r="H8" i="8" l="1"/>
  <c r="G11" i="8" s="1"/>
  <c r="F8" i="8"/>
  <c r="F3" i="12"/>
  <c r="G7" i="1"/>
  <c r="G44" i="1" s="1"/>
  <c r="D11" i="8"/>
  <c r="E16" i="1" a="1"/>
  <c r="E16" i="1" s="1"/>
  <c r="F16" i="1" a="1"/>
  <c r="F16" i="1" s="1"/>
  <c r="D16" i="1" a="1"/>
  <c r="D16" i="1" s="1"/>
  <c r="E12" i="1" a="1"/>
  <c r="E12" i="1" s="1"/>
  <c r="F12" i="1" a="1"/>
  <c r="F12" i="1" s="1"/>
  <c r="D12" i="1" a="1"/>
  <c r="D12" i="1" s="1"/>
  <c r="F8" i="12" l="1"/>
  <c r="F10" i="12" s="1"/>
  <c r="C4" i="6"/>
  <c r="D4" i="12" s="1"/>
  <c r="E4" i="6"/>
  <c r="B4" i="6"/>
  <c r="C4" i="12" s="1"/>
  <c r="E3" i="12"/>
  <c r="D3" i="12"/>
  <c r="F10" i="8"/>
  <c r="E11" i="8" s="1"/>
  <c r="F4" i="12" l="1"/>
  <c r="E5" i="12"/>
  <c r="C3" i="12"/>
  <c r="E8" i="1" a="1"/>
  <c r="E8" i="1" s="1"/>
  <c r="F8" i="1" a="1"/>
  <c r="F8" i="1" s="1"/>
  <c r="D8" i="1" a="1"/>
  <c r="D8" i="1" s="1"/>
  <c r="B2" i="6" l="1"/>
  <c r="G1" i="8"/>
  <c r="E1" i="8"/>
  <c r="C1" i="12"/>
  <c r="D1" i="12"/>
  <c r="C1" i="6"/>
  <c r="B1" i="6"/>
  <c r="C1" i="11" l="1"/>
  <c r="E1" i="11"/>
  <c r="F7" i="1"/>
  <c r="F44" i="1" s="1"/>
  <c r="E7" i="1"/>
  <c r="E44" i="1" s="1"/>
  <c r="D7" i="1"/>
  <c r="D44" i="1" s="1"/>
  <c r="C2" i="6"/>
  <c r="E2" i="6"/>
  <c r="D2" i="12"/>
  <c r="F2" i="12"/>
  <c r="C2" i="12"/>
  <c r="A5" i="12"/>
  <c r="E2" i="11" l="1"/>
  <c r="C2" i="11"/>
  <c r="I2" i="11"/>
  <c r="C5" i="12" l="1"/>
  <c r="D5" i="12"/>
  <c r="F5" i="12"/>
  <c r="E6" i="12" l="1"/>
  <c r="E12" i="12" s="1"/>
  <c r="C6" i="12"/>
  <c r="C12" i="12" s="1"/>
  <c r="F6" i="12"/>
  <c r="F12" i="12" s="1"/>
  <c r="D6" i="12"/>
  <c r="D12" i="12" s="1"/>
</calcChain>
</file>

<file path=xl/sharedStrings.xml><?xml version="1.0" encoding="utf-8"?>
<sst xmlns="http://schemas.openxmlformats.org/spreadsheetml/2006/main" count="160" uniqueCount="134">
  <si>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</si>
  <si>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</si>
  <si>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</si>
  <si>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</si>
  <si>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</si>
  <si>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</si>
  <si>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</si>
  <si>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</si>
  <si>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</si>
  <si>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</si>
  <si>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</si>
  <si>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</si>
  <si>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טלפון:</t>
  </si>
  <si>
    <t>תנאי סף מקצועיים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</si>
  <si>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</si>
  <si>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</si>
  <si>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</si>
  <si>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</si>
  <si>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</si>
  <si>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</si>
  <si>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</si>
  <si>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</si>
  <si>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</si>
  <si>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</si>
  <si>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t>ניקוד איכות</t>
  </si>
  <si>
    <t>כתובת דוא"ל:</t>
  </si>
  <si>
    <t>6</t>
  </si>
  <si>
    <t>תנאי סף</t>
  </si>
  <si>
    <t>6.1</t>
  </si>
  <si>
    <t>6.2</t>
  </si>
  <si>
    <t>7.2</t>
  </si>
  <si>
    <t>הצעה שלמה?</t>
  </si>
  <si>
    <t>דירוג מציעים</t>
  </si>
  <si>
    <t>סה"כ</t>
  </si>
  <si>
    <r>
      <t xml:space="preserve">ציון
</t>
    </r>
    <r>
      <rPr>
        <sz val="9"/>
        <color theme="1"/>
        <rFont val="Calibri"/>
        <family val="2"/>
        <scheme val="minor"/>
      </rPr>
      <t>יש להזין מספר בין 0 ל-10
ניתן להזין שבר עשרוני</t>
    </r>
  </si>
  <si>
    <t>5.2.1</t>
  </si>
  <si>
    <t>5.2.2</t>
  </si>
  <si>
    <t>6.3</t>
  </si>
  <si>
    <t>6.4</t>
  </si>
  <si>
    <t>6.5</t>
  </si>
  <si>
    <t>6.6</t>
  </si>
  <si>
    <t>6.7</t>
  </si>
  <si>
    <t>6.8</t>
  </si>
  <si>
    <t>6.9</t>
  </si>
  <si>
    <t>6.10</t>
  </si>
  <si>
    <t>6.11</t>
  </si>
  <si>
    <t>6.12</t>
  </si>
  <si>
    <t>6.13</t>
  </si>
  <si>
    <t>6.14</t>
  </si>
  <si>
    <t>6.15</t>
  </si>
  <si>
    <t>6.16</t>
  </si>
  <si>
    <t>למציע</t>
  </si>
  <si>
    <t>חוברת הצעה מלאה וחתומה כנדרש בסעיף 7 להלן.</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</si>
  <si>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</si>
  <si>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</si>
  <si>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לעיל. </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</si>
  <si>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</si>
  <si>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</si>
  <si>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מסמך בשפה העברית המתאר את פרופיל המציע.</t>
  </si>
  <si>
    <t>לצורך הוכחת עמידתו בתנאי הסף המפורט בסעיף ‎5.2.1 לעיל על המציע לפרט על אודות ניסיונו בביצוע הפעילות הנדרשת במכרז, תוך ציון היקף הפעילויות ומאפייניהן, שם הלקוח, שם איש הקשר ומספר הטלפון שלו כמפורט בחוברת ההצעה. הפרטים יסופקו בהתאם לנדרש בנספח ב'2 למסמכי המכרז. הניסיון הנדרש עפ"י סעיף זה יפורט ברשימה כרונולוגית מלאה של העבודות שבוצעו במהלך שנות הניסיון.</t>
  </si>
  <si>
    <t>6.17</t>
  </si>
  <si>
    <t>6.18</t>
  </si>
  <si>
    <t>6.20</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</si>
  <si>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</si>
  <si>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‎13 לפרק זה.</t>
  </si>
  <si>
    <t>7.3</t>
  </si>
  <si>
    <t>ההצעה תוגש ב-2 עותקים קשיחים (מודפסים) ועותק אחד דיגיטלי (בפורמט pdf או docx על גבי החסן נייד cd או dok).</t>
  </si>
  <si>
    <r>
      <t>נספח הצעת המחיר חתום (נספח ב'7). מובהר כי הצעת המחיר תמולא ותחתם ע"י מורשה החתימה מטעם המציע</t>
    </r>
    <r>
      <rPr>
        <b/>
        <sz val="12"/>
        <color theme="1"/>
        <rFont val="David"/>
        <family val="2"/>
      </rPr>
      <t xml:space="preserve"> ותצורף במעטפה סגורה ונפרדת.</t>
    </r>
  </si>
  <si>
    <t>ניסיון המציע</t>
  </si>
  <si>
    <r>
      <t xml:space="preserve">מחיר
</t>
    </r>
    <r>
      <rPr>
        <sz val="12"/>
        <color theme="1"/>
        <rFont val="David"/>
        <family val="2"/>
      </rPr>
      <t xml:space="preserve">(יש להזין את המחיר שהוצע </t>
    </r>
    <r>
      <rPr>
        <b/>
        <sz val="12"/>
        <color theme="1"/>
        <rFont val="David"/>
        <family val="2"/>
      </rPr>
      <t>כולל מע"מ</t>
    </r>
    <r>
      <rPr>
        <sz val="12"/>
        <color theme="1"/>
        <rFont val="David"/>
        <family val="2"/>
      </rPr>
      <t>)</t>
    </r>
  </si>
  <si>
    <t>לצורך הוכחת עמידה בתנאי הסף שבסעיף ‎5.1.3 לעיל, המציע יציג נסח חברה/שותפות עדכני מרשות התאגידים.</t>
  </si>
  <si>
    <t>תצהיר עמידה בהוראות חוק שוויון זכויות חתומה ע"י עו"ד (נספח ב'4).</t>
  </si>
  <si>
    <t>תצהיר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</si>
  <si>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</si>
  <si>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הצהרה על שימוש בתוכנות מקוריות חתומה ע"י עו"ד/רו"ח (נספח ב'7).</t>
  </si>
  <si>
    <t>לצורך הוכחת עמידתו בתנאי הסף המפורט בסעיף ‎5.2.2 לעיל על המציע לפרט על אודות ניסיונו של מנהל הפרויקט המיועד מטעמו לאספקת השירותים נשואי מכרז זה, תוך ציון היקף הפעילויות ומאפייניהן, שם הלקוח, שם איש הקשר ומספר הטלפון שלו כמפורט בחוברת ההצעה. הפרטים יסופקו בהתאם לנדרש בנספח ב'3 למסמכי המכרז. הניסיון הנדרש עפ"י סעיף זה יפורט ברשימה כרונולוגית מלאה של העבודות שבוצעו במהלך שנות הניסיון.</t>
  </si>
  <si>
    <t>על המציע לצרף בסופו של נספח זה קורות חיים ומסמכים המעידים על ניסיונו המקצועי של מנהל הפרויקט המוצע.</t>
  </si>
  <si>
    <t>במידה והמציע מציג מנהל פרויקט שאינו מועסק אצלו בעת הגשת ההצעה יש לצרף הסכם העסקה מותנה.</t>
  </si>
  <si>
    <t>מתודולוגיה לביצוע השירותים שתצורף להצעה ותוצג במסגרת הריאיון.</t>
  </si>
  <si>
    <t>נספח ב'9 למסמכי המכרז – יצורף מסומן ע"י המציע ברובריקות המתאימות, לפי האישורים והנספחים אותם צירף המציע להצעתו.</t>
  </si>
  <si>
    <t>ככל והמציע מבקש לצרף עותק מושחר להצעתו על פי האמור בסעיף ‎13 יש לצרף עותק דיגיטלי נוסף אשר הושחר על ידו.</t>
  </si>
  <si>
    <t>ניסיון מנהל הפרויקט</t>
  </si>
  <si>
    <t>ראיון</t>
  </si>
  <si>
    <t>שם נציג המציע</t>
  </si>
  <si>
    <t>שם מנהל הפרויקט המוצע</t>
  </si>
  <si>
    <t>ניהול והפעלה של "הליך" כמוגדר במכרז, מתחילתו ועד סופו</t>
  </si>
  <si>
    <t>כל מסמכי המכרז (לרבות פרוטוקול מענה לשאלות הבהרה - במידה ויפורסם כזה). יש לחתום על כל מסמכי המכרז והחוזה בראשי תיבות בתחתית כל עמוד כהוכחה לקריאת המסמכים והבנתם.</t>
  </si>
  <si>
    <t>אם המציע הוא עמותה או חל"צ, יש לצרף אישור ניהול תקין מהרשם הרלוונטי, תקף לשנת 2022</t>
  </si>
  <si>
    <t>אם חלה על המציע חובת רישום, על פי דין, בישראל, עליו להיות רשום כדין.</t>
  </si>
  <si>
    <t xml:space="preserve">המציע עומד בדרישות חוק עסקאות גופים ציבוריים, התשל"ו- 1976 </t>
  </si>
  <si>
    <t>כלל השירותים המוצעים על ידי המציע עומדים בדרישות הרישוי והתקנים הנדרשים על פי דין לצורך אספקתם, אם ישנם.</t>
  </si>
  <si>
    <t>5.2.3</t>
  </si>
  <si>
    <t>למנהל הפרויקט</t>
  </si>
  <si>
    <t xml:space="preserve">תכנית עבודה לביצוע השירותים שתצורף להצעה ותוצג במסגרת הראיון, כמפורט בסעיף 7.6.7 בהמשך </t>
  </si>
  <si>
    <t xml:space="preserve">התרשמות אישית ומקצועית של מנהל הפרויקט והיכרותו עם עולם התרבות והאמנות </t>
  </si>
  <si>
    <t xml:space="preserve">התרשמות נציגי המשרד מהבנת מנהל הפרויקט את פרטי הפרויקט ואת מורכבותו, והתרשמות ממחויבותו להפעלת  הפרויקט </t>
  </si>
  <si>
    <t>יש לציין מספר פרויקטים</t>
  </si>
  <si>
    <t xml:space="preserve">מציע שמחזיק בשליטה בו הוא חייל מילואים כהגדרתו בחוק שירות המילואים, התשס"ח-2008, ששירת שירות מילואים 20 ימים לפחות במהלך 12 החודשים לפני המועד האחרון להגשת הצעות במכרז, ומעונין שתינתן לו העדפה והצהיר על כך וכן שהוא מחזיק בשליטה בעסק מגיש ההצעה ואינה של חברת בת של עסק גדול, כמפורט בסעיף 8.7 במכרז </t>
  </si>
  <si>
    <t>8.6</t>
  </si>
  <si>
    <t>8.7</t>
  </si>
  <si>
    <t>עסק בשליטת חייל מילואים</t>
  </si>
  <si>
    <t>4</t>
  </si>
  <si>
    <t>אם לאחר שקלול ההצעות כמפורט לעיל, ההצעות בעלות הציון המשוקלל הגבוה ביותר קיבלו ציון זהה, יפעל המזמין לפי סדר הפעולות הבא עד לבחירת זוכה:</t>
  </si>
  <si>
    <t>יפעל בהתאם להוראות סעיפים 2ב ו-2ד לחוק חובת המכרזים, התשנ"ב-1992, בדבר "עסק בשליטת אישה" ובדבר "עידוד משרתי מילואים בעסקים זעירים, קטנים או בינוניים" כהגדרתם שם, וזאת בתנאי שהמציע עומד בדרישות החוק.</t>
  </si>
  <si>
    <t xml:space="preserve"> אם עדיין אין הכרעה, ההצעה בעלת ציון האיכות הגבוה ביותר תדורג ראשונה.  </t>
  </si>
  <si>
    <t>אם עדיין אין הכרעה, יבצע המזמין הליך תיחור נוסף, בין אותן הצעות, במסגרתו כל אחד מהמציעים יוכל להגיש הצעת מחיר מטיבה ביחס להצעתו המקורית או לחילופין לבצע הגרלה בין אותן הצעות על מנת לקבוע את דירוגן, בהתאם לשיקול דעת המזמין.</t>
  </si>
  <si>
    <t>עסק בשליטת אישה</t>
  </si>
  <si>
    <t>4.2</t>
  </si>
  <si>
    <t>4.2.1</t>
  </si>
  <si>
    <t>4.2.2</t>
  </si>
  <si>
    <t>4.2.3</t>
  </si>
  <si>
    <t>4.3</t>
  </si>
  <si>
    <t>4.3.1</t>
  </si>
  <si>
    <t>4.3.2</t>
  </si>
  <si>
    <t>4.3.3</t>
  </si>
  <si>
    <t xml:space="preserve">למציע מחזור כספי שנתי בהיקף שלא יפחת מ-7,000,000₪ לפחות, בשלוש שנים מבין שש השנים האחרונות (2019-2024). </t>
  </si>
  <si>
    <t>המציע ניהל לפחות 3 פרוייקטים, כהגדרתם במכרז זה, במהלך שש השנים האחרונות (2019-2024).</t>
  </si>
  <si>
    <t>מנהל הפרויקט, אשר הועמד מטעם המציע, ניהל לפחות 2 פרויקטים, כהגדרתם במכרז זה, במהלך 6 השנים האחרונות (2019-2024).</t>
  </si>
  <si>
    <t>ניסיון המציע בביצוע "פרויקטים", מעבר לנדרש בתנאי הסף 4.3.2.</t>
  </si>
  <si>
    <t xml:space="preserve">ניסיון המציע בביצוע "פרוייקטים ממושכים" </t>
  </si>
  <si>
    <t>ניסיון המציע במתן שירותים לגופים ציבוריים</t>
  </si>
  <si>
    <t>ייבחן ניסיונו של המציע בביצוע "פרוייקטים", כהגדרתם במכרז זה, בשש השנים האחרונות (2019-2024).</t>
  </si>
  <si>
    <t>ייבחן ניסיון המציע במתן שירות ללקוחות שהם "גופים ציבוריים", לפי חוק עסקאות גופים ציבוריים, תשל"ו-1976.</t>
  </si>
  <si>
    <r>
      <t xml:space="preserve">ייבחן ניסיונו של המציע בביצוע "פרויקטים ממושכים", כהגדרתם במכרז זה, בשש השנים האחרונות </t>
    </r>
    <r>
      <rPr>
        <sz val="14"/>
        <color theme="1"/>
        <rFont val="David"/>
        <family val="2"/>
      </rPr>
      <t xml:space="preserve"> (2019-2024)</t>
    </r>
    <r>
      <rPr>
        <sz val="14"/>
        <color rgb="FF000000"/>
        <rFont val="David"/>
        <family val="2"/>
      </rPr>
      <t xml:space="preserve">. </t>
    </r>
  </si>
  <si>
    <t xml:space="preserve">הניקוד יינתן באופן הבא: 
על כל "פרויקט" נוסף שביצע המציע, מעבר לנדרש בתנאי הסף (מעבר ל-3 פרויקטים), יקבל 5 נקודות, עד לסך של 20 נקודות עבור 4 פרויקטים נוספים.                          </t>
  </si>
  <si>
    <r>
      <rPr>
        <b/>
        <sz val="12"/>
        <color rgb="FF0070C0"/>
        <rFont val="David"/>
        <family val="2"/>
      </rPr>
      <t xml:space="preserve">הניקוד יינתן באופן הבא:
עבור כל לקוח שהוא "גוף ציבורי", עבורו בוצע "פרויקט", כהגדרתו במכרז זה, יקבל המציע 5 נקודות, עד לסך של 20 נקודות עבור 4  לקוחות ציבוריים. </t>
    </r>
    <r>
      <rPr>
        <sz val="12"/>
        <rFont val="David"/>
        <family val="2"/>
      </rPr>
      <t xml:space="preserve">                                                                                        </t>
    </r>
  </si>
  <si>
    <t>5.2.4</t>
  </si>
  <si>
    <t>5.2.5</t>
  </si>
  <si>
    <t>ניסיון מנהל הפרויקט בניהול "פרויקטים", מעבר לנדרש בתנאי הסף 4.3.3.</t>
  </si>
  <si>
    <t>ייבחן ניסיונו של מנהל הפרויקט בניהול "פרויקטים", כהגדרתם במכרז זה, בשש השנים האחרונות (2019-2024), מעבר לנדרש בתנאי הסף (מעבר ל-2 פרויקטים).</t>
  </si>
  <si>
    <t>הניקוד יינתן באופן הבא: 
עבור כל "פרויקט", שביצע מנהל הפרויקט יינתנו 5 נקודות, עד לסך של 20 נקודות עבור 4 פרויקטים נוספים</t>
  </si>
  <si>
    <t>הניקוד יינתן באופן הבא: 
עבור כל "פרויקט ממושך" שביצע המציע יינתנו  10 נקודות. (כלומר, יבחנו עד 2 פרויקטים ממושכים).</t>
  </si>
  <si>
    <t>תיעדוף</t>
  </si>
  <si>
    <t>דירוג סופי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</si>
</sst>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71" formatCode="&quot;₪&quot;\ #,##0"/>
  </numFmts>
  <fonts count="32" x14ac:knownFonts="1">
    <font>
      <sz val="11"/>
      <color theme="1"/>
      <name val="Calibri"/>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Calibri"/>
      <family val="2"/>
      <charset val="177"/>
      <scheme val="minor"/>
    </font>
    <font>
      <b/>
      <sz val="11"/>
      <color theme="1"/>
      <name val="Calibri"/>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Calibri"/>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Calibri"/>
      <family val="2"/>
      <scheme val="minor"/>
    </font>
    <font>
      <u/>
      <sz val="11"/>
      <color theme="10"/>
      <name val="Calibri"/>
      <family val="2"/>
      <charset val="177"/>
      <scheme val="minor"/>
    </font>
    <font>
      <sz val="9"/>
      <color theme="1"/>
      <name val="Calibri"/>
      <family val="2"/>
      <scheme val="minor"/>
    </font>
    <font>
      <b/>
      <sz val="12"/>
      <color rgb="FF0070C0"/>
      <name val="David"/>
      <family val="2"/>
    </font>
    <font>
      <sz val="12"/>
      <color theme="1"/>
      <name val="Wingdings"/>
      <charset val="2"/>
    </font>
    <font>
      <sz val="12"/>
      <color theme="1"/>
      <name val="David"/>
      <family val="1"/>
    </font>
    <font>
      <sz val="8"/>
      <name val="Calibri"/>
      <family val="2"/>
      <charset val="177"/>
      <scheme val="minor"/>
    </font>
    <font>
      <sz val="14"/>
      <color theme="1"/>
      <name val="David"/>
      <family val="2"/>
    </font>
    <font>
      <sz val="14"/>
      <color rgb="FF000000"/>
      <name val="David"/>
      <family val="2"/>
    </font>
    <font>
      <sz val="14"/>
      <name val="David"/>
      <family val="2"/>
    </font>
    <font>
      <b/>
      <sz val="12"/>
      <color theme="1"/>
      <name val="Calibri"/>
      <family val="2"/>
      <scheme val="minor"/>
    </font>
    <font>
      <sz val="12"/>
      <color theme="1"/>
      <name val="Calibri"/>
      <family val="2"/>
      <scheme val="minor"/>
    </font>
    <font>
      <b/>
      <sz val="12"/>
      <name val="Calibri"/>
      <family val="2"/>
      <scheme val="minor"/>
    </font>
  </fonts>
  <fills count="2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FC000"/>
        <bgColor indexed="64"/>
      </patternFill>
    </fill>
    <fill>
      <patternFill patternType="solid">
        <fgColor rgb="FFFFFF99"/>
        <bgColor indexed="64"/>
      </patternFill>
    </fill>
  </fills>
  <borders count="5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4" fillId="0" borderId="0" applyFont="0" applyFill="0" applyBorder="0" applyAlignment="0" applyProtection="0"/>
    <xf numFmtId="0" fontId="20" fillId="0" borderId="0" applyNumberFormat="0" applyFill="0" applyBorder="0" applyAlignment="0" applyProtection="0"/>
  </cellStyleXfs>
  <cellXfs count="191">
    <xf numFmtId="0" fontId="0" fillId="0" borderId="0" xfId="0"/>
    <xf numFmtId="0" fontId="0" fillId="0" borderId="12" xfId="0" applyBorder="1" applyAlignment="1">
      <alignment horizontal="center" vertical="center"/>
    </xf>
    <xf numFmtId="0" fontId="11" fillId="0" borderId="0" xfId="0" applyFont="1" applyBorder="1"/>
    <xf numFmtId="0" fontId="11" fillId="0" borderId="0" xfId="0" applyFont="1"/>
    <xf numFmtId="0" fontId="11" fillId="0" borderId="27"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3" borderId="0" xfId="0" applyFill="1" applyAlignment="1" applyProtection="1">
      <alignment vertical="top" wrapText="1"/>
      <protection hidden="1"/>
    </xf>
    <xf numFmtId="49" fontId="15" fillId="17" borderId="34" xfId="0" applyNumberFormat="1" applyFont="1" applyFill="1" applyBorder="1" applyAlignment="1" applyProtection="1">
      <alignment horizontal="center" vertical="top"/>
      <protection hidden="1"/>
    </xf>
    <xf numFmtId="49" fontId="14" fillId="18" borderId="12" xfId="0" applyNumberFormat="1" applyFont="1" applyFill="1" applyBorder="1" applyAlignment="1" applyProtection="1">
      <alignment horizontal="center" vertical="top" wrapText="1" readingOrder="2"/>
      <protection hidden="1"/>
    </xf>
    <xf numFmtId="49" fontId="14" fillId="5" borderId="12" xfId="0" applyNumberFormat="1" applyFont="1" applyFill="1" applyBorder="1" applyAlignment="1" applyProtection="1">
      <alignment horizontal="center" vertical="top" wrapText="1" readingOrder="2"/>
      <protection hidden="1"/>
    </xf>
    <xf numFmtId="49" fontId="14" fillId="13" borderId="12" xfId="0" applyNumberFormat="1" applyFont="1" applyFill="1" applyBorder="1" applyAlignment="1" applyProtection="1">
      <alignment horizontal="center" vertical="top" readingOrder="2"/>
      <protection hidden="1"/>
    </xf>
    <xf numFmtId="0" fontId="18" fillId="0" borderId="8" xfId="0" applyNumberFormat="1" applyFont="1" applyFill="1" applyBorder="1" applyAlignment="1" applyProtection="1">
      <alignment horizontal="center" vertical="top" wrapText="1"/>
      <protection hidden="1"/>
    </xf>
    <xf numFmtId="0" fontId="14" fillId="9" borderId="20" xfId="0" applyFont="1" applyFill="1" applyBorder="1" applyAlignment="1" applyProtection="1">
      <alignment horizontal="center" vertical="center" wrapText="1"/>
    </xf>
    <xf numFmtId="0" fontId="9" fillId="0" borderId="0" xfId="0" applyFont="1" applyAlignment="1" applyProtection="1">
      <alignment wrapText="1"/>
    </xf>
    <xf numFmtId="0" fontId="0" fillId="4" borderId="22"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Border="1"/>
    <xf numFmtId="0" fontId="1" fillId="0" borderId="22" xfId="0" applyFont="1" applyBorder="1" applyAlignment="1">
      <alignment horizontal="center" vertical="center" wrapText="1"/>
    </xf>
    <xf numFmtId="0" fontId="3" fillId="12" borderId="12" xfId="0" applyFont="1" applyFill="1" applyBorder="1" applyAlignment="1">
      <alignment horizontal="right" vertical="top" wrapText="1"/>
    </xf>
    <xf numFmtId="0" fontId="0" fillId="0" borderId="22" xfId="0" applyBorder="1" applyAlignment="1">
      <alignment horizontal="center"/>
    </xf>
    <xf numFmtId="0" fontId="2" fillId="6" borderId="40" xfId="0" applyFont="1" applyFill="1" applyBorder="1" applyAlignment="1" applyProtection="1">
      <alignment horizontal="center" vertical="center" wrapText="1"/>
      <protection hidden="1"/>
    </xf>
    <xf numFmtId="0" fontId="2" fillId="6" borderId="31" xfId="0" applyFont="1" applyFill="1" applyBorder="1" applyAlignment="1" applyProtection="1">
      <alignment horizontal="center" vertical="center" wrapText="1"/>
      <protection hidden="1"/>
    </xf>
    <xf numFmtId="0" fontId="3" fillId="12" borderId="10" xfId="0" applyFont="1" applyFill="1" applyBorder="1" applyAlignment="1">
      <alignment horizontal="center" vertical="center" wrapText="1"/>
    </xf>
    <xf numFmtId="9" fontId="0" fillId="0" borderId="37" xfId="0" applyNumberFormat="1" applyBorder="1" applyAlignment="1">
      <alignment horizontal="center"/>
    </xf>
    <xf numFmtId="9" fontId="7" fillId="2" borderId="19" xfId="1" applyFont="1" applyFill="1" applyBorder="1" applyAlignment="1" applyProtection="1">
      <alignment horizontal="center" vertical="center" wrapText="1" readingOrder="2"/>
      <protection hidden="1"/>
    </xf>
    <xf numFmtId="9" fontId="7" fillId="2" borderId="22" xfId="1" applyFont="1" applyFill="1" applyBorder="1" applyAlignment="1" applyProtection="1">
      <alignment horizontal="center" vertical="center" wrapText="1" readingOrder="2"/>
      <protection hidden="1"/>
    </xf>
    <xf numFmtId="0" fontId="6" fillId="6" borderId="12" xfId="0" applyFont="1" applyFill="1" applyBorder="1" applyAlignment="1" applyProtection="1">
      <alignment horizontal="center" vertical="center" wrapText="1" readingOrder="2"/>
      <protection hidden="1"/>
    </xf>
    <xf numFmtId="0" fontId="6" fillId="6" borderId="22" xfId="0" applyFont="1" applyFill="1" applyBorder="1" applyAlignment="1" applyProtection="1">
      <alignment horizontal="center" vertical="center" wrapText="1" readingOrder="2"/>
      <protection hidden="1"/>
    </xf>
    <xf numFmtId="164" fontId="6" fillId="5" borderId="22" xfId="0" applyNumberFormat="1" applyFont="1" applyFill="1" applyBorder="1" applyAlignment="1" applyProtection="1">
      <alignment horizontal="center" vertical="center" wrapText="1" readingOrder="2"/>
      <protection hidden="1"/>
    </xf>
    <xf numFmtId="164" fontId="6" fillId="10" borderId="22" xfId="0" applyNumberFormat="1" applyFont="1" applyFill="1" applyBorder="1" applyAlignment="1" applyProtection="1">
      <alignment horizontal="center" vertical="center" wrapText="1" readingOrder="2"/>
      <protection hidden="1"/>
    </xf>
    <xf numFmtId="0" fontId="6" fillId="6" borderId="29" xfId="0" applyFont="1" applyFill="1" applyBorder="1" applyAlignment="1" applyProtection="1">
      <alignment horizontal="center" vertical="center" wrapText="1" readingOrder="2"/>
      <protection hidden="1"/>
    </xf>
    <xf numFmtId="164" fontId="6" fillId="5" borderId="12" xfId="0" applyNumberFormat="1" applyFont="1" applyFill="1" applyBorder="1" applyAlignment="1" applyProtection="1">
      <alignment horizontal="center" vertical="center" wrapText="1" readingOrder="2"/>
      <protection hidden="1"/>
    </xf>
    <xf numFmtId="0" fontId="6" fillId="6" borderId="36" xfId="0" applyFont="1" applyFill="1" applyBorder="1" applyAlignment="1" applyProtection="1">
      <alignment horizontal="center" vertical="center" wrapText="1" readingOrder="2"/>
      <protection hidden="1"/>
    </xf>
    <xf numFmtId="0" fontId="0" fillId="0" borderId="0" xfId="0" applyAlignment="1" applyProtection="1">
      <alignment vertical="top" wrapText="1"/>
      <protection hidden="1"/>
    </xf>
    <xf numFmtId="49" fontId="16" fillId="10"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9" fontId="6" fillId="11" borderId="31" xfId="0" applyNumberFormat="1" applyFont="1" applyFill="1" applyBorder="1" applyAlignment="1" applyProtection="1">
      <alignment horizontal="center" vertical="center" wrapText="1" readingOrder="2"/>
      <protection hidden="1"/>
    </xf>
    <xf numFmtId="0" fontId="6" fillId="11" borderId="17" xfId="0" applyFont="1" applyFill="1" applyBorder="1" applyAlignment="1" applyProtection="1">
      <alignment horizontal="center" vertical="center" wrapText="1" readingOrder="2"/>
      <protection hidden="1"/>
    </xf>
    <xf numFmtId="0" fontId="6" fillId="11" borderId="43" xfId="0" applyFont="1" applyFill="1" applyBorder="1" applyAlignment="1" applyProtection="1">
      <alignment vertical="center" wrapText="1" readingOrder="2"/>
      <protection hidden="1"/>
    </xf>
    <xf numFmtId="164" fontId="10" fillId="10" borderId="20" xfId="0" applyNumberFormat="1" applyFont="1" applyFill="1" applyBorder="1" applyAlignment="1" applyProtection="1">
      <alignment horizontal="center" vertical="center" wrapText="1" readingOrder="2"/>
      <protection hidden="1"/>
    </xf>
    <xf numFmtId="164" fontId="6" fillId="5" borderId="20" xfId="0" applyNumberFormat="1" applyFont="1" applyFill="1" applyBorder="1" applyAlignment="1" applyProtection="1">
      <alignment horizontal="center" vertical="center" wrapText="1" readingOrder="2"/>
      <protection hidden="1"/>
    </xf>
    <xf numFmtId="9" fontId="6" fillId="11" borderId="25" xfId="0" applyNumberFormat="1" applyFont="1" applyFill="1" applyBorder="1" applyAlignment="1" applyProtection="1">
      <alignment horizontal="center" vertical="center" wrapText="1" readingOrder="2"/>
      <protection hidden="1"/>
    </xf>
    <xf numFmtId="9" fontId="12" fillId="14" borderId="22" xfId="1" applyFont="1" applyFill="1" applyBorder="1" applyAlignment="1" applyProtection="1">
      <alignment horizontal="center" vertical="center" wrapText="1" readingOrder="2"/>
      <protection hidden="1"/>
    </xf>
    <xf numFmtId="0" fontId="14" fillId="13" borderId="2" xfId="0" applyFont="1" applyFill="1" applyBorder="1" applyAlignment="1" applyProtection="1">
      <alignment vertical="center" wrapText="1"/>
    </xf>
    <xf numFmtId="2" fontId="14" fillId="13" borderId="23" xfId="0" applyNumberFormat="1" applyFont="1" applyFill="1" applyBorder="1" applyAlignment="1" applyProtection="1">
      <alignment horizontal="center" vertical="center" wrapText="1"/>
    </xf>
    <xf numFmtId="0" fontId="9" fillId="7" borderId="9" xfId="0" applyFont="1" applyFill="1" applyBorder="1" applyAlignment="1" applyProtection="1">
      <alignment vertical="center" wrapText="1"/>
    </xf>
    <xf numFmtId="0" fontId="9" fillId="0" borderId="0" xfId="0" applyFont="1" applyAlignment="1">
      <alignment horizontal="justify" vertical="center" readingOrder="2"/>
    </xf>
    <xf numFmtId="49" fontId="18" fillId="18" borderId="46" xfId="0" applyNumberFormat="1" applyFont="1" applyFill="1" applyBorder="1" applyAlignment="1" applyProtection="1">
      <alignment horizontal="center" vertical="top" wrapText="1"/>
      <protection hidden="1"/>
    </xf>
    <xf numFmtId="49" fontId="18" fillId="5" borderId="42" xfId="0" applyNumberFormat="1" applyFont="1" applyFill="1" applyBorder="1" applyAlignment="1" applyProtection="1">
      <alignment horizontal="center" vertical="top" wrapText="1"/>
      <protection hidden="1"/>
    </xf>
    <xf numFmtId="0" fontId="9" fillId="5" borderId="21" xfId="0" applyFont="1" applyFill="1" applyBorder="1" applyAlignment="1">
      <alignment horizontal="justify" vertical="center" readingOrder="2"/>
    </xf>
    <xf numFmtId="49" fontId="14" fillId="13" borderId="17" xfId="0" applyNumberFormat="1" applyFont="1" applyFill="1" applyBorder="1" applyAlignment="1" applyProtection="1">
      <alignment horizontal="center" vertical="top" readingOrder="2"/>
      <protection hidden="1"/>
    </xf>
    <xf numFmtId="0" fontId="13" fillId="6" borderId="36" xfId="0" applyFont="1" applyFill="1" applyBorder="1" applyAlignment="1" applyProtection="1">
      <alignment horizontal="center" vertical="center" wrapText="1" readingOrder="2"/>
      <protection hidden="1"/>
    </xf>
    <xf numFmtId="0" fontId="13" fillId="6" borderId="29" xfId="0" applyFont="1" applyFill="1" applyBorder="1" applyAlignment="1" applyProtection="1">
      <alignment horizontal="center" vertical="center" wrapText="1" readingOrder="2"/>
      <protection hidden="1"/>
    </xf>
    <xf numFmtId="0" fontId="6" fillId="11" borderId="31" xfId="0" applyFont="1" applyFill="1" applyBorder="1" applyAlignment="1" applyProtection="1">
      <alignment vertical="center" wrapText="1" readingOrder="2"/>
      <protection hidden="1"/>
    </xf>
    <xf numFmtId="0" fontId="6" fillId="11" borderId="47" xfId="0" applyFont="1" applyFill="1" applyBorder="1" applyAlignment="1" applyProtection="1">
      <alignment vertical="center" wrapText="1" readingOrder="2"/>
      <protection hidden="1"/>
    </xf>
    <xf numFmtId="0" fontId="6" fillId="15" borderId="48" xfId="0" applyFont="1" applyFill="1" applyBorder="1" applyAlignment="1" applyProtection="1">
      <alignment horizontal="center" vertical="center" wrapText="1" readingOrder="2"/>
      <protection hidden="1"/>
    </xf>
    <xf numFmtId="0" fontId="6" fillId="11" borderId="42" xfId="0" applyFont="1" applyFill="1" applyBorder="1" applyAlignment="1" applyProtection="1">
      <alignment horizontal="center" vertical="center" wrapText="1" readingOrder="2"/>
      <protection hidden="1"/>
    </xf>
    <xf numFmtId="0" fontId="0" fillId="0" borderId="0" xfId="0"/>
    <xf numFmtId="0" fontId="0" fillId="0" borderId="12" xfId="0" applyBorder="1" applyAlignment="1">
      <alignment horizontal="center" vertical="center"/>
    </xf>
    <xf numFmtId="0" fontId="11" fillId="0" borderId="0" xfId="0" applyFont="1" applyBorder="1"/>
    <xf numFmtId="0" fontId="11" fillId="0" borderId="0" xfId="0" applyFont="1"/>
    <xf numFmtId="0" fontId="14" fillId="9" borderId="20" xfId="0" applyFont="1" applyFill="1" applyBorder="1" applyAlignment="1" applyProtection="1">
      <alignment horizontal="center" vertical="center" wrapText="1"/>
    </xf>
    <xf numFmtId="0" fontId="9" fillId="0" borderId="0" xfId="0" applyFont="1" applyAlignment="1" applyProtection="1">
      <alignment wrapText="1"/>
    </xf>
    <xf numFmtId="0" fontId="0" fillId="4" borderId="22"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Border="1"/>
    <xf numFmtId="0" fontId="0" fillId="0" borderId="22" xfId="0" applyBorder="1" applyAlignment="1">
      <alignment horizontal="center"/>
    </xf>
    <xf numFmtId="0" fontId="6" fillId="6" borderId="12" xfId="0" applyFont="1" applyFill="1" applyBorder="1" applyAlignment="1" applyProtection="1">
      <alignment horizontal="center" vertical="center" wrapText="1" readingOrder="2"/>
      <protection hidden="1"/>
    </xf>
    <xf numFmtId="0" fontId="6" fillId="6" borderId="22" xfId="0" applyFont="1" applyFill="1" applyBorder="1" applyAlignment="1" applyProtection="1">
      <alignment horizontal="center" vertical="center" wrapText="1" readingOrder="2"/>
      <protection hidden="1"/>
    </xf>
    <xf numFmtId="164" fontId="6" fillId="5" borderId="22" xfId="0" applyNumberFormat="1" applyFont="1" applyFill="1" applyBorder="1" applyAlignment="1" applyProtection="1">
      <alignment horizontal="center" vertical="center" wrapText="1" readingOrder="2"/>
      <protection hidden="1"/>
    </xf>
    <xf numFmtId="2" fontId="19" fillId="8" borderId="20" xfId="0" applyNumberFormat="1" applyFont="1" applyFill="1" applyBorder="1" applyAlignment="1" applyProtection="1">
      <alignment horizontal="center" vertical="center"/>
    </xf>
    <xf numFmtId="164" fontId="10" fillId="10" borderId="20" xfId="0" applyNumberFormat="1" applyFont="1" applyFill="1" applyBorder="1" applyAlignment="1" applyProtection="1">
      <alignment horizontal="center" vertical="center" wrapText="1" readingOrder="2"/>
      <protection hidden="1"/>
    </xf>
    <xf numFmtId="164" fontId="6" fillId="5" borderId="20" xfId="0" applyNumberFormat="1" applyFont="1" applyFill="1" applyBorder="1" applyAlignment="1" applyProtection="1">
      <alignment horizontal="center" vertical="center" wrapText="1" readingOrder="2"/>
      <protection hidden="1"/>
    </xf>
    <xf numFmtId="2" fontId="14" fillId="13" borderId="23" xfId="0" applyNumberFormat="1" applyFont="1" applyFill="1" applyBorder="1" applyAlignment="1" applyProtection="1">
      <alignment horizontal="center" vertical="center" wrapText="1"/>
    </xf>
    <xf numFmtId="0" fontId="6" fillId="3" borderId="48" xfId="0" applyNumberFormat="1" applyFont="1" applyFill="1" applyBorder="1" applyAlignment="1" applyProtection="1">
      <alignment horizontal="center" vertical="center" wrapText="1" readingOrder="2"/>
      <protection hidden="1"/>
    </xf>
    <xf numFmtId="0" fontId="10" fillId="7" borderId="22" xfId="0" applyFont="1" applyFill="1" applyBorder="1" applyAlignment="1" applyProtection="1">
      <alignment horizontal="right" vertical="center" wrapText="1" readingOrder="2"/>
      <protection hidden="1"/>
    </xf>
    <xf numFmtId="0" fontId="22" fillId="7" borderId="22" xfId="0" applyFont="1" applyFill="1" applyBorder="1" applyAlignment="1" applyProtection="1">
      <alignment horizontal="right" vertical="center" wrapText="1" readingOrder="2"/>
      <protection hidden="1"/>
    </xf>
    <xf numFmtId="0" fontId="23" fillId="0" borderId="0" xfId="0" applyFont="1" applyAlignment="1">
      <alignment horizontal="justify" vertical="center" readingOrder="2"/>
    </xf>
    <xf numFmtId="0" fontId="24" fillId="0" borderId="0" xfId="0" applyFont="1" applyAlignment="1">
      <alignment horizontal="justify" vertical="center" readingOrder="2"/>
    </xf>
    <xf numFmtId="0" fontId="6" fillId="11" borderId="21" xfId="0" applyFont="1" applyFill="1" applyBorder="1" applyAlignment="1" applyProtection="1">
      <alignment vertical="center" wrapText="1" readingOrder="2"/>
      <protection hidden="1"/>
    </xf>
    <xf numFmtId="0" fontId="27" fillId="7" borderId="21" xfId="0" applyFont="1" applyFill="1" applyBorder="1" applyAlignment="1">
      <alignment horizontal="right" vertical="center" wrapText="1" readingOrder="2"/>
    </xf>
    <xf numFmtId="0" fontId="26" fillId="7" borderId="21" xfId="0" applyFont="1" applyFill="1" applyBorder="1" applyAlignment="1">
      <alignment horizontal="right" vertical="center" wrapText="1" readingOrder="2"/>
    </xf>
    <xf numFmtId="0" fontId="6" fillId="11" borderId="42" xfId="0" applyFont="1" applyFill="1" applyBorder="1" applyAlignment="1" applyProtection="1">
      <alignment vertical="center" wrapText="1" readingOrder="2"/>
      <protection hidden="1"/>
    </xf>
    <xf numFmtId="0" fontId="28" fillId="7" borderId="21" xfId="0" applyFont="1" applyFill="1" applyBorder="1" applyAlignment="1" applyProtection="1">
      <alignment horizontal="right" vertical="center" wrapText="1" readingOrder="2"/>
      <protection hidden="1"/>
    </xf>
    <xf numFmtId="49" fontId="14" fillId="10" borderId="16" xfId="0" applyNumberFormat="1" applyFont="1" applyFill="1" applyBorder="1" applyAlignment="1" applyProtection="1">
      <alignment horizontal="center" wrapText="1"/>
      <protection hidden="1"/>
    </xf>
    <xf numFmtId="49" fontId="14" fillId="10" borderId="12" xfId="0" applyNumberFormat="1" applyFont="1" applyFill="1" applyBorder="1" applyAlignment="1" applyProtection="1">
      <alignment horizontal="center" wrapText="1"/>
      <protection hidden="1"/>
    </xf>
    <xf numFmtId="49" fontId="14" fillId="10" borderId="13" xfId="0" applyNumberFormat="1" applyFont="1" applyFill="1" applyBorder="1" applyAlignment="1" applyProtection="1">
      <alignment horizontal="center" wrapText="1"/>
      <protection hidden="1"/>
    </xf>
    <xf numFmtId="49" fontId="15" fillId="10" borderId="36" xfId="0" applyNumberFormat="1" applyFont="1" applyFill="1" applyBorder="1" applyAlignment="1" applyProtection="1">
      <alignment horizontal="center" vertical="top" wrapText="1"/>
      <protection hidden="1"/>
    </xf>
    <xf numFmtId="49" fontId="15" fillId="10" borderId="14" xfId="0" applyNumberFormat="1" applyFont="1" applyFill="1" applyBorder="1" applyAlignment="1" applyProtection="1">
      <alignment horizontal="center" vertical="top" wrapText="1"/>
      <protection hidden="1"/>
    </xf>
    <xf numFmtId="49" fontId="14" fillId="13" borderId="40" xfId="0" applyNumberFormat="1" applyFont="1" applyFill="1" applyBorder="1" applyAlignment="1" applyProtection="1">
      <alignment horizontal="center" vertical="top" readingOrder="2"/>
      <protection hidden="1"/>
    </xf>
    <xf numFmtId="49" fontId="14" fillId="13" borderId="17" xfId="0" applyNumberFormat="1" applyFont="1" applyFill="1" applyBorder="1" applyAlignment="1" applyProtection="1">
      <alignment horizontal="center" vertical="top" readingOrder="2"/>
      <protection hidden="1"/>
    </xf>
    <xf numFmtId="49" fontId="14" fillId="13" borderId="11" xfId="0" applyNumberFormat="1" applyFont="1" applyFill="1" applyBorder="1" applyAlignment="1" applyProtection="1">
      <alignment horizontal="center" vertical="top" readingOrder="2"/>
      <protection hidden="1"/>
    </xf>
    <xf numFmtId="49" fontId="14" fillId="16" borderId="7" xfId="0" applyNumberFormat="1" applyFont="1" applyFill="1" applyBorder="1" applyAlignment="1" applyProtection="1">
      <alignment horizontal="center" vertical="top" readingOrder="2"/>
      <protection hidden="1"/>
    </xf>
    <xf numFmtId="49" fontId="14" fillId="16" borderId="41" xfId="0" applyNumberFormat="1" applyFont="1" applyFill="1" applyBorder="1" applyAlignment="1" applyProtection="1">
      <alignment horizontal="center" vertical="top" readingOrder="2"/>
      <protection hidden="1"/>
    </xf>
    <xf numFmtId="49" fontId="14" fillId="16" borderId="24" xfId="0" applyNumberFormat="1" applyFont="1" applyFill="1" applyBorder="1" applyAlignment="1" applyProtection="1">
      <alignment horizontal="center" vertical="top" readingOrder="2"/>
      <protection hidden="1"/>
    </xf>
    <xf numFmtId="1" fontId="12" fillId="14" borderId="20" xfId="1" applyNumberFormat="1" applyFont="1" applyFill="1" applyBorder="1" applyAlignment="1" applyProtection="1">
      <alignment horizontal="center" vertical="center" wrapText="1" readingOrder="2"/>
      <protection hidden="1"/>
    </xf>
    <xf numFmtId="1" fontId="12" fillId="14" borderId="21" xfId="1" applyNumberFormat="1" applyFont="1" applyFill="1" applyBorder="1" applyAlignment="1" applyProtection="1">
      <alignment horizontal="center" vertical="center" wrapText="1" readingOrder="2"/>
      <protection hidden="1"/>
    </xf>
    <xf numFmtId="0" fontId="6" fillId="15" borderId="38" xfId="0" applyFont="1" applyFill="1" applyBorder="1" applyAlignment="1" applyProtection="1">
      <alignment horizontal="center" vertical="center" wrapText="1" readingOrder="2"/>
      <protection hidden="1"/>
    </xf>
    <xf numFmtId="0" fontId="6" fillId="15" borderId="20" xfId="0" applyFont="1" applyFill="1" applyBorder="1" applyAlignment="1" applyProtection="1">
      <alignment horizontal="center" vertical="center" wrapText="1" readingOrder="2"/>
      <protection hidden="1"/>
    </xf>
    <xf numFmtId="0" fontId="6" fillId="3" borderId="12" xfId="0" applyNumberFormat="1" applyFont="1" applyFill="1" applyBorder="1" applyAlignment="1" applyProtection="1">
      <alignment horizontal="center" vertical="center" wrapText="1" readingOrder="2"/>
      <protection hidden="1"/>
    </xf>
    <xf numFmtId="0" fontId="6" fillId="3" borderId="22" xfId="0" applyNumberFormat="1" applyFont="1" applyFill="1" applyBorder="1" applyAlignment="1" applyProtection="1">
      <alignment horizontal="center" vertical="center" wrapText="1" readingOrder="2"/>
      <protection hidden="1"/>
    </xf>
    <xf numFmtId="0" fontId="13" fillId="6" borderId="16" xfId="0" applyFont="1" applyFill="1" applyBorder="1" applyAlignment="1" applyProtection="1">
      <alignment horizontal="center" vertical="center" wrapText="1" readingOrder="2"/>
      <protection hidden="1"/>
    </xf>
    <xf numFmtId="0" fontId="13" fillId="6" borderId="39" xfId="0" applyFont="1" applyFill="1" applyBorder="1" applyAlignment="1" applyProtection="1">
      <alignment horizontal="center" vertical="center" wrapText="1" readingOrder="2"/>
      <protection hidden="1"/>
    </xf>
    <xf numFmtId="0" fontId="13" fillId="6" borderId="12" xfId="0" applyFont="1" applyFill="1" applyBorder="1" applyAlignment="1" applyProtection="1">
      <alignment horizontal="center" vertical="center" wrapText="1" readingOrder="2"/>
      <protection hidden="1"/>
    </xf>
    <xf numFmtId="0" fontId="13" fillId="6" borderId="21" xfId="0" applyFont="1" applyFill="1" applyBorder="1" applyAlignment="1" applyProtection="1">
      <alignment horizontal="center" vertical="center" wrapText="1" readingOrder="2"/>
      <protection hidden="1"/>
    </xf>
    <xf numFmtId="0" fontId="6" fillId="6" borderId="16" xfId="0" applyNumberFormat="1" applyFont="1" applyFill="1" applyBorder="1" applyAlignment="1" applyProtection="1">
      <alignment horizontal="center" vertical="center" wrapText="1" readingOrder="2"/>
      <protection hidden="1"/>
    </xf>
    <xf numFmtId="0" fontId="6" fillId="6" borderId="19" xfId="0" applyNumberFormat="1" applyFont="1" applyFill="1" applyBorder="1" applyAlignment="1" applyProtection="1">
      <alignment horizontal="center" vertical="center" wrapText="1" readingOrder="2"/>
      <protection hidden="1"/>
    </xf>
    <xf numFmtId="0" fontId="6" fillId="11" borderId="21" xfId="0" applyFont="1" applyFill="1" applyBorder="1" applyAlignment="1" applyProtection="1">
      <alignment horizontal="center" vertical="center" wrapText="1" readingOrder="2"/>
      <protection hidden="1"/>
    </xf>
    <xf numFmtId="0" fontId="6" fillId="6" borderId="29" xfId="0" applyFont="1" applyFill="1" applyBorder="1" applyAlignment="1" applyProtection="1">
      <alignment vertical="center" wrapText="1" readingOrder="2"/>
      <protection hidden="1"/>
    </xf>
    <xf numFmtId="0" fontId="0" fillId="0" borderId="20" xfId="0" applyBorder="1" applyAlignment="1">
      <alignment vertical="center" wrapText="1" readingOrder="2"/>
    </xf>
    <xf numFmtId="0" fontId="6" fillId="6" borderId="30" xfId="0" applyNumberFormat="1" applyFont="1" applyFill="1" applyBorder="1" applyAlignment="1" applyProtection="1">
      <alignment horizontal="center" vertical="center" wrapText="1" readingOrder="2"/>
      <protection hidden="1"/>
    </xf>
    <xf numFmtId="0" fontId="0" fillId="0" borderId="49" xfId="0" applyBorder="1" applyAlignment="1">
      <alignment horizontal="center" vertical="center" wrapText="1" readingOrder="2"/>
    </xf>
    <xf numFmtId="0" fontId="6" fillId="6" borderId="18" xfId="0" applyNumberFormat="1" applyFont="1" applyFill="1" applyBorder="1" applyAlignment="1" applyProtection="1">
      <alignment horizontal="center" vertical="center" wrapText="1" readingOrder="2"/>
      <protection hidden="1"/>
    </xf>
    <xf numFmtId="0" fontId="6" fillId="6" borderId="36" xfId="0" applyNumberFormat="1" applyFont="1" applyFill="1" applyBorder="1" applyAlignment="1" applyProtection="1">
      <alignment horizontal="center" vertical="center" wrapText="1" readingOrder="2"/>
      <protection hidden="1"/>
    </xf>
    <xf numFmtId="0" fontId="6" fillId="3" borderId="38" xfId="0" applyNumberFormat="1" applyFont="1" applyFill="1" applyBorder="1" applyAlignment="1" applyProtection="1">
      <alignment horizontal="center" vertical="center" wrapText="1" readingOrder="2"/>
      <protection hidden="1"/>
    </xf>
    <xf numFmtId="0" fontId="6" fillId="3" borderId="32" xfId="0" applyNumberFormat="1" applyFont="1" applyFill="1" applyBorder="1" applyAlignment="1" applyProtection="1">
      <alignment horizontal="center" vertical="center" wrapText="1" readingOrder="2"/>
      <protection hidden="1"/>
    </xf>
    <xf numFmtId="0" fontId="6" fillId="6" borderId="6" xfId="0" applyNumberFormat="1" applyFont="1" applyFill="1" applyBorder="1" applyAlignment="1" applyProtection="1">
      <alignment horizontal="center" vertical="center" wrapText="1" readingOrder="2"/>
      <protection hidden="1"/>
    </xf>
    <xf numFmtId="0" fontId="0" fillId="0" borderId="5" xfId="0" applyBorder="1" applyAlignment="1">
      <alignment horizontal="center" vertical="center" wrapText="1" readingOrder="2"/>
    </xf>
    <xf numFmtId="0" fontId="5" fillId="0" borderId="13" xfId="0" applyFont="1" applyBorder="1" applyAlignment="1">
      <alignment horizontal="center"/>
    </xf>
    <xf numFmtId="0" fontId="5" fillId="0" borderId="15" xfId="0" applyFont="1" applyBorder="1" applyAlignment="1">
      <alignment horizontal="center"/>
    </xf>
    <xf numFmtId="0" fontId="8" fillId="12" borderId="16" xfId="0" applyFont="1" applyFill="1" applyBorder="1" applyAlignment="1">
      <alignment horizontal="center" vertical="center" wrapText="1"/>
    </xf>
    <xf numFmtId="0" fontId="8" fillId="12" borderId="36" xfId="0" applyFont="1" applyFill="1" applyBorder="1" applyAlignment="1">
      <alignment horizontal="center" vertical="center" wrapText="1"/>
    </xf>
    <xf numFmtId="0" fontId="8" fillId="12" borderId="12" xfId="0" applyFont="1" applyFill="1" applyBorder="1" applyAlignment="1">
      <alignment horizontal="center" vertical="center" wrapText="1"/>
    </xf>
    <xf numFmtId="0" fontId="8" fillId="12" borderId="29" xfId="0" applyFont="1" applyFill="1" applyBorder="1" applyAlignment="1">
      <alignment horizontal="center" vertical="center" wrapText="1"/>
    </xf>
    <xf numFmtId="0" fontId="2" fillId="19" borderId="38" xfId="0" applyFont="1" applyFill="1" applyBorder="1" applyAlignment="1" applyProtection="1">
      <alignment horizontal="center" vertical="center" wrapText="1"/>
      <protection hidden="1"/>
    </xf>
    <xf numFmtId="0" fontId="2" fillId="19" borderId="32" xfId="0" applyFont="1" applyFill="1" applyBorder="1" applyAlignment="1" applyProtection="1">
      <alignment horizontal="center" vertical="center" wrapText="1"/>
      <protection hidden="1"/>
    </xf>
    <xf numFmtId="0" fontId="14" fillId="9" borderId="1" xfId="0" applyFont="1" applyFill="1" applyBorder="1" applyAlignment="1" applyProtection="1">
      <alignment horizontal="center" vertical="center" wrapText="1"/>
    </xf>
    <xf numFmtId="0" fontId="14" fillId="9" borderId="4" xfId="0" applyFont="1" applyFill="1" applyBorder="1" applyAlignment="1" applyProtection="1">
      <alignment horizontal="center" vertical="center" wrapText="1"/>
    </xf>
    <xf numFmtId="0" fontId="26" fillId="7" borderId="21" xfId="0" applyFont="1" applyFill="1" applyBorder="1" applyAlignment="1">
      <alignment vertical="center" wrapText="1"/>
    </xf>
    <xf numFmtId="0" fontId="26" fillId="7" borderId="0" xfId="0" applyFont="1" applyFill="1" applyAlignment="1">
      <alignment vertical="center" wrapText="1"/>
    </xf>
    <xf numFmtId="171" fontId="14" fillId="7" borderId="28" xfId="1" applyNumberFormat="1" applyFont="1" applyFill="1" applyBorder="1" applyAlignment="1" applyProtection="1">
      <alignment horizontal="center" vertical="center" wrapText="1"/>
    </xf>
    <xf numFmtId="49" fontId="17" fillId="10" borderId="29" xfId="0" applyNumberFormat="1" applyFont="1" applyFill="1" applyBorder="1" applyAlignment="1" applyProtection="1">
      <alignment horizontal="center" vertical="center" wrapText="1"/>
      <protection hidden="1"/>
    </xf>
    <xf numFmtId="49" fontId="17" fillId="10" borderId="32" xfId="0" applyNumberFormat="1" applyFont="1" applyFill="1" applyBorder="1" applyAlignment="1" applyProtection="1">
      <alignment horizontal="center" vertical="center" wrapText="1"/>
      <protection hidden="1"/>
    </xf>
    <xf numFmtId="49" fontId="16" fillId="10" borderId="3" xfId="0" applyNumberFormat="1" applyFont="1" applyFill="1" applyBorder="1" applyAlignment="1" applyProtection="1">
      <alignment horizontal="center" vertical="center" wrapText="1" readingOrder="2"/>
      <protection hidden="1"/>
    </xf>
    <xf numFmtId="49" fontId="16" fillId="10" borderId="29" xfId="0" applyNumberFormat="1" applyFont="1" applyFill="1" applyBorder="1" applyAlignment="1" applyProtection="1">
      <alignment horizontal="center" vertical="center" wrapText="1"/>
      <protection hidden="1"/>
    </xf>
    <xf numFmtId="49" fontId="16" fillId="10" borderId="32" xfId="0" applyNumberFormat="1" applyFont="1" applyFill="1" applyBorder="1" applyAlignment="1" applyProtection="1">
      <alignment horizontal="center" vertical="center" wrapText="1"/>
      <protection hidden="1"/>
    </xf>
    <xf numFmtId="49" fontId="16" fillId="10" borderId="33" xfId="0" applyNumberFormat="1" applyFont="1" applyFill="1" applyBorder="1" applyAlignment="1" applyProtection="1">
      <alignment horizontal="center" vertical="center" wrapText="1"/>
      <protection hidden="1"/>
    </xf>
    <xf numFmtId="49" fontId="16" fillId="10" borderId="24" xfId="0" applyNumberFormat="1" applyFont="1" applyFill="1" applyBorder="1" applyAlignment="1" applyProtection="1">
      <alignment horizontal="center" vertical="center" wrapText="1"/>
      <protection hidden="1"/>
    </xf>
    <xf numFmtId="49" fontId="20" fillId="10" borderId="2" xfId="2" applyNumberFormat="1" applyFill="1" applyBorder="1" applyAlignment="1" applyProtection="1">
      <alignment horizontal="center" vertical="center" wrapText="1" readingOrder="2"/>
      <protection hidden="1"/>
    </xf>
    <xf numFmtId="49" fontId="15" fillId="17" borderId="6" xfId="0" applyNumberFormat="1" applyFont="1" applyFill="1" applyBorder="1" applyAlignment="1" applyProtection="1">
      <alignment horizontal="center" vertical="center"/>
      <protection hidden="1"/>
    </xf>
    <xf numFmtId="49" fontId="15" fillId="17" borderId="5" xfId="0" applyNumberFormat="1" applyFont="1" applyFill="1" applyBorder="1" applyAlignment="1" applyProtection="1">
      <alignment horizontal="center" vertical="center"/>
      <protection hidden="1"/>
    </xf>
    <xf numFmtId="0" fontId="18" fillId="0" borderId="8" xfId="0" applyNumberFormat="1" applyFont="1" applyFill="1" applyBorder="1" applyAlignment="1" applyProtection="1">
      <alignment horizontal="center" vertical="center" wrapText="1"/>
      <protection hidden="1"/>
    </xf>
    <xf numFmtId="49" fontId="18" fillId="18" borderId="36" xfId="0" applyNumberFormat="1" applyFont="1" applyFill="1" applyBorder="1" applyAlignment="1" applyProtection="1">
      <alignment horizontal="center" vertical="center" wrapText="1"/>
      <protection hidden="1"/>
    </xf>
    <xf numFmtId="49" fontId="18" fillId="18" borderId="14" xfId="0" applyNumberFormat="1" applyFont="1" applyFill="1" applyBorder="1" applyAlignment="1" applyProtection="1">
      <alignment horizontal="center" vertical="center" wrapText="1"/>
      <protection hidden="1"/>
    </xf>
    <xf numFmtId="49" fontId="9" fillId="5" borderId="29" xfId="0" applyNumberFormat="1" applyFont="1" applyFill="1" applyBorder="1" applyAlignment="1" applyProtection="1">
      <alignment horizontal="right" vertical="center" wrapText="1" readingOrder="2"/>
      <protection hidden="1"/>
    </xf>
    <xf numFmtId="49" fontId="9" fillId="5" borderId="32" xfId="0" applyNumberFormat="1" applyFont="1" applyFill="1" applyBorder="1" applyAlignment="1" applyProtection="1">
      <alignment horizontal="right" vertical="center" wrapText="1" readingOrder="2"/>
      <protection hidden="1"/>
    </xf>
    <xf numFmtId="49" fontId="18" fillId="18" borderId="45" xfId="0" applyNumberFormat="1" applyFont="1" applyFill="1" applyBorder="1" applyAlignment="1" applyProtection="1">
      <alignment horizontal="center" vertical="center" wrapText="1"/>
      <protection hidden="1"/>
    </xf>
    <xf numFmtId="49" fontId="18" fillId="18" borderId="5" xfId="0" applyNumberFormat="1" applyFont="1" applyFill="1" applyBorder="1" applyAlignment="1" applyProtection="1">
      <alignment horizontal="center" vertical="center" wrapText="1"/>
      <protection hidden="1"/>
    </xf>
    <xf numFmtId="0" fontId="18" fillId="0" borderId="44" xfId="0" applyNumberFormat="1" applyFont="1" applyFill="1" applyBorder="1" applyAlignment="1" applyProtection="1">
      <alignment horizontal="center" vertical="center" wrapText="1"/>
      <protection hidden="1"/>
    </xf>
    <xf numFmtId="49" fontId="14" fillId="5" borderId="26" xfId="0" applyNumberFormat="1" applyFont="1" applyFill="1" applyBorder="1" applyAlignment="1" applyProtection="1">
      <alignment horizontal="center" vertical="center" wrapText="1" readingOrder="2"/>
      <protection hidden="1"/>
    </xf>
    <xf numFmtId="49" fontId="9" fillId="13" borderId="36" xfId="0" applyNumberFormat="1" applyFont="1" applyFill="1" applyBorder="1" applyAlignment="1" applyProtection="1">
      <alignment horizontal="right" vertical="center" wrapText="1" readingOrder="2"/>
      <protection hidden="1"/>
    </xf>
    <xf numFmtId="49" fontId="9" fillId="13" borderId="14" xfId="0" applyNumberFormat="1" applyFont="1" applyFill="1" applyBorder="1" applyAlignment="1" applyProtection="1">
      <alignment horizontal="right" vertical="center" wrapText="1" readingOrder="2"/>
      <protection hidden="1"/>
    </xf>
    <xf numFmtId="49" fontId="9" fillId="13" borderId="29" xfId="0" applyNumberFormat="1" applyFont="1" applyFill="1" applyBorder="1" applyAlignment="1" applyProtection="1">
      <alignment horizontal="right" vertical="center" wrapText="1" readingOrder="2"/>
      <protection hidden="1"/>
    </xf>
    <xf numFmtId="49" fontId="9" fillId="13" borderId="32" xfId="0" applyNumberFormat="1" applyFont="1" applyFill="1" applyBorder="1" applyAlignment="1" applyProtection="1">
      <alignment horizontal="right" vertical="center" wrapText="1" readingOrder="2"/>
      <protection hidden="1"/>
    </xf>
    <xf numFmtId="49" fontId="9" fillId="13" borderId="29" xfId="0" applyNumberFormat="1" applyFont="1" applyFill="1" applyBorder="1" applyAlignment="1" applyProtection="1">
      <alignment horizontal="center" vertical="center" wrapText="1" readingOrder="2"/>
      <protection hidden="1"/>
    </xf>
    <xf numFmtId="49" fontId="9" fillId="13" borderId="32" xfId="0" applyNumberFormat="1" applyFont="1" applyFill="1" applyBorder="1" applyAlignment="1" applyProtection="1">
      <alignment horizontal="center" vertical="center" wrapText="1" readingOrder="2"/>
      <protection hidden="1"/>
    </xf>
    <xf numFmtId="0" fontId="29" fillId="0" borderId="51" xfId="0" applyFont="1" applyBorder="1" applyProtection="1"/>
    <xf numFmtId="0" fontId="29" fillId="0" borderId="52" xfId="0" applyFont="1" applyBorder="1" applyProtection="1"/>
    <xf numFmtId="0" fontId="29" fillId="9" borderId="30" xfId="0" applyFont="1" applyFill="1" applyBorder="1" applyAlignment="1" applyProtection="1">
      <alignment horizontal="center"/>
    </xf>
    <xf numFmtId="0" fontId="29" fillId="9" borderId="14" xfId="0" applyFont="1" applyFill="1" applyBorder="1" applyAlignment="1" applyProtection="1">
      <alignment horizontal="center"/>
    </xf>
    <xf numFmtId="0" fontId="2" fillId="9" borderId="26" xfId="0" applyFont="1" applyFill="1" applyBorder="1" applyAlignment="1" applyProtection="1">
      <alignment horizontal="center" vertical="center" wrapText="1"/>
    </xf>
    <xf numFmtId="0" fontId="11" fillId="0" borderId="0" xfId="0" applyFont="1" applyProtection="1"/>
    <xf numFmtId="0" fontId="29" fillId="9" borderId="17" xfId="0" applyFont="1" applyFill="1" applyBorder="1" applyAlignment="1" applyProtection="1">
      <alignment horizontal="center"/>
    </xf>
    <xf numFmtId="0" fontId="29" fillId="9" borderId="25" xfId="0" applyFont="1" applyFill="1" applyBorder="1" applyProtection="1"/>
    <xf numFmtId="9" fontId="11" fillId="10" borderId="12" xfId="0" applyNumberFormat="1" applyFont="1" applyFill="1" applyBorder="1" applyAlignment="1" applyProtection="1">
      <alignment horizontal="center" vertical="center"/>
    </xf>
    <xf numFmtId="0" fontId="30" fillId="10" borderId="22" xfId="0" applyFont="1" applyFill="1" applyBorder="1" applyAlignment="1" applyProtection="1">
      <alignment vertical="center"/>
    </xf>
    <xf numFmtId="2" fontId="30" fillId="10" borderId="20" xfId="0" applyNumberFormat="1" applyFont="1" applyFill="1" applyBorder="1" applyAlignment="1" applyProtection="1">
      <alignment horizontal="center" vertical="center"/>
    </xf>
    <xf numFmtId="0" fontId="29" fillId="0" borderId="21" xfId="0" applyFont="1" applyBorder="1" applyAlignment="1" applyProtection="1">
      <alignment horizontal="center" vertical="center"/>
    </xf>
    <xf numFmtId="49" fontId="29" fillId="0" borderId="21" xfId="0" applyNumberFormat="1" applyFont="1" applyBorder="1" applyAlignment="1" applyProtection="1">
      <alignment horizontal="center" vertical="center"/>
    </xf>
    <xf numFmtId="0" fontId="29" fillId="0" borderId="21" xfId="0" applyFont="1" applyBorder="1" applyAlignment="1">
      <alignment vertical="center"/>
    </xf>
    <xf numFmtId="49" fontId="11" fillId="0" borderId="21" xfId="0" applyNumberFormat="1"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lignment vertical="center"/>
    </xf>
    <xf numFmtId="49" fontId="11" fillId="0" borderId="0" xfId="0" applyNumberFormat="1" applyFont="1" applyBorder="1" applyAlignment="1" applyProtection="1">
      <alignment horizontal="center" vertical="center"/>
    </xf>
    <xf numFmtId="0" fontId="29" fillId="9" borderId="29" xfId="0" applyFont="1" applyFill="1" applyBorder="1" applyAlignment="1" applyProtection="1">
      <alignment horizontal="center" vertical="center" wrapText="1"/>
    </xf>
    <xf numFmtId="0" fontId="29" fillId="9" borderId="48" xfId="0" applyFont="1" applyFill="1" applyBorder="1" applyAlignment="1"/>
    <xf numFmtId="0" fontId="29" fillId="9" borderId="20" xfId="0" applyFont="1" applyFill="1" applyBorder="1" applyAlignment="1"/>
    <xf numFmtId="0" fontId="11" fillId="0" borderId="0" xfId="0" applyFont="1" applyAlignment="1" applyProtection="1">
      <alignment horizontal="center" vertical="center" wrapText="1"/>
    </xf>
    <xf numFmtId="0" fontId="11" fillId="0" borderId="0" xfId="0" applyFont="1" applyAlignment="1">
      <alignment horizontal="center" vertical="center" wrapText="1"/>
    </xf>
    <xf numFmtId="0" fontId="29" fillId="20" borderId="50" xfId="0" applyFont="1" applyFill="1" applyBorder="1" applyAlignment="1" applyProtection="1">
      <alignment horizontal="center"/>
    </xf>
    <xf numFmtId="0" fontId="29" fillId="20" borderId="51" xfId="0" applyFont="1" applyFill="1" applyBorder="1" applyAlignment="1" applyProtection="1">
      <alignment horizontal="center"/>
    </xf>
    <xf numFmtId="9" fontId="31" fillId="12" borderId="12" xfId="0" applyNumberFormat="1" applyFont="1" applyFill="1" applyBorder="1" applyAlignment="1" applyProtection="1">
      <alignment horizontal="center" vertical="center"/>
    </xf>
    <xf numFmtId="0" fontId="31" fillId="12" borderId="22" xfId="0" applyFont="1" applyFill="1" applyBorder="1" applyAlignment="1" applyProtection="1">
      <alignment vertical="center"/>
    </xf>
    <xf numFmtId="9" fontId="31" fillId="12" borderId="38" xfId="0" applyNumberFormat="1" applyFont="1" applyFill="1" applyBorder="1" applyAlignment="1" applyProtection="1">
      <alignment horizontal="center" vertical="center"/>
    </xf>
    <xf numFmtId="9" fontId="31" fillId="12" borderId="32" xfId="0" applyNumberFormat="1" applyFont="1" applyFill="1" applyBorder="1" applyAlignment="1" applyProtection="1">
      <alignment horizontal="center" vertical="center"/>
    </xf>
    <xf numFmtId="2" fontId="19" fillId="3" borderId="0" xfId="0" applyNumberFormat="1" applyFont="1" applyFill="1" applyBorder="1" applyAlignment="1" applyProtection="1">
      <alignment horizontal="center" vertical="center"/>
    </xf>
    <xf numFmtId="49" fontId="16" fillId="21" borderId="3" xfId="0" applyNumberFormat="1" applyFont="1" applyFill="1" applyBorder="1" applyAlignment="1" applyProtection="1">
      <alignment horizontal="center" vertical="center" wrapText="1" readingOrder="2"/>
      <protection hidden="1"/>
    </xf>
  </cellXfs>
  <cellStyles count="3">
    <cellStyle name="Normal" xfId="0" builtinId="0"/>
    <cellStyle name="Percent" xfId="1" builtinId="5"/>
    <cellStyle name="היפר-קישור" xfId="2" builtinId="8"/>
  </cellStyles>
  <dxfs count="37">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006100"/>
      </font>
      <fill>
        <patternFill>
          <bgColor rgb="FFC6EFCE"/>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ont>
        <color rgb="FF006100"/>
      </font>
      <fill>
        <patternFill>
          <bgColor rgb="FFC6EFCE"/>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s>
  <tableStyles count="0" defaultTableStyle="TableStyleMedium2" defaultPivotStyle="PivotStyleLight16"/>
  <colors>
    <mruColors>
      <color rgb="FFFFFF99"/>
      <color rgb="FF879385"/>
      <color rgb="FF727E70"/>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showGridLines="0" rightToLeft="1" tabSelected="1" view="pageBreakPreview" zoomScaleNormal="100" zoomScaleSheetLayoutView="100" workbookViewId="0">
      <pane xSplit="3" ySplit="2" topLeftCell="D3" activePane="bottomRight" state="frozen"/>
      <selection pane="topRight" activeCell="D1" sqref="D1"/>
      <selection pane="bottomLeft" activeCell="A3" sqref="A3"/>
      <selection pane="bottomRight" activeCell="D10" sqref="D10"/>
    </sheetView>
  </sheetViews>
  <sheetFormatPr defaultColWidth="9" defaultRowHeight="15" x14ac:dyDescent="0.25"/>
  <cols>
    <col min="1" max="1" width="7.85546875" style="8" customWidth="1"/>
    <col min="2" max="2" width="16" style="9" customWidth="1"/>
    <col min="3" max="3" width="58.42578125" style="8" customWidth="1"/>
    <col min="4" max="7" width="11.42578125" style="5" customWidth="1"/>
    <col min="8" max="16384" width="9" style="5"/>
  </cols>
  <sheetData>
    <row r="1" spans="1:7" s="39" customFormat="1" ht="19.5" x14ac:dyDescent="0.25">
      <c r="A1" s="88" t="s">
        <v>0</v>
      </c>
      <c r="B1" s="91" t="s">
        <v>1</v>
      </c>
      <c r="C1" s="92"/>
      <c r="D1" s="38">
        <v>1</v>
      </c>
      <c r="E1" s="38">
        <v>2</v>
      </c>
      <c r="F1" s="38">
        <v>3</v>
      </c>
      <c r="G1" s="38" t="s">
        <v>101</v>
      </c>
    </row>
    <row r="2" spans="1:7" s="37" customFormat="1" ht="18.75" x14ac:dyDescent="0.25">
      <c r="A2" s="89"/>
      <c r="B2" s="135" t="s">
        <v>18</v>
      </c>
      <c r="C2" s="136"/>
      <c r="D2" s="137"/>
      <c r="E2" s="137"/>
      <c r="F2" s="137"/>
      <c r="G2" s="137"/>
    </row>
    <row r="3" spans="1:7" s="37" customFormat="1" ht="18.75" x14ac:dyDescent="0.25">
      <c r="A3" s="89"/>
      <c r="B3" s="135" t="s">
        <v>19</v>
      </c>
      <c r="C3" s="136"/>
      <c r="D3" s="137"/>
      <c r="E3" s="137"/>
      <c r="F3" s="137"/>
      <c r="G3" s="137"/>
    </row>
    <row r="4" spans="1:7" s="37" customFormat="1" x14ac:dyDescent="0.25">
      <c r="A4" s="89"/>
      <c r="B4" s="138" t="s">
        <v>22</v>
      </c>
      <c r="C4" s="139"/>
      <c r="D4" s="137"/>
      <c r="E4" s="137"/>
      <c r="F4" s="137"/>
      <c r="G4" s="137"/>
    </row>
    <row r="5" spans="1:7" s="37" customFormat="1" x14ac:dyDescent="0.25">
      <c r="A5" s="89"/>
      <c r="B5" s="138" t="s">
        <v>12</v>
      </c>
      <c r="C5" s="139"/>
      <c r="D5" s="137"/>
      <c r="E5" s="137"/>
      <c r="F5" s="137"/>
      <c r="G5" s="137"/>
    </row>
    <row r="6" spans="1:7" s="37" customFormat="1" ht="15.75" thickBot="1" x14ac:dyDescent="0.3">
      <c r="A6" s="90"/>
      <c r="B6" s="140" t="s">
        <v>25</v>
      </c>
      <c r="C6" s="141"/>
      <c r="D6" s="142"/>
      <c r="E6" s="142"/>
      <c r="F6" s="142"/>
      <c r="G6" s="142"/>
    </row>
    <row r="7" spans="1:7" ht="33.75" thickBot="1" x14ac:dyDescent="0.3">
      <c r="A7" s="11" t="s">
        <v>101</v>
      </c>
      <c r="B7" s="143" t="s">
        <v>27</v>
      </c>
      <c r="C7" s="144"/>
      <c r="D7" s="145" t="str">
        <f>IF(OR(D8="פסילה",D12="פסילה"),"פסילה",IF(OR(D8="נדרשת השלמה",D12="נדרשת השלמה"),"נדרשת השלמה","עמידה בדרישות"))</f>
        <v>נדרשת השלמה</v>
      </c>
      <c r="E7" s="145" t="str">
        <f>IF(OR(E8="פסילה",E12="פסילה"),"פסילה",IF(OR(E8="נדרשת השלמה",E12="נדרשת השלמה"),"נדרשת השלמה","עמידה בדרישות"))</f>
        <v>נדרשת השלמה</v>
      </c>
      <c r="F7" s="145" t="str">
        <f>IF(OR(F8="פסילה",F12="פסילה"),"פסילה",IF(OR(F8="נדרשת השלמה",F12="נדרשת השלמה"),"נדרשת השלמה","עמידה בדרישות"))</f>
        <v>נדרשת השלמה</v>
      </c>
      <c r="G7" s="145" t="str">
        <f>IF(OR(G8="פסילה",G12="פסילה"),"פסילה",IF(OR(G8="נדרשת השלמה",G12="נדרשת השלמה"),"נדרשת השלמה","עמידה בדרישות"))</f>
        <v>נדרשת השלמה</v>
      </c>
    </row>
    <row r="8" spans="1:7" s="10" customFormat="1" ht="33" x14ac:dyDescent="0.25">
      <c r="A8" s="12" t="s">
        <v>107</v>
      </c>
      <c r="B8" s="146" t="s">
        <v>14</v>
      </c>
      <c r="C8" s="147"/>
      <c r="D8" s="145" t="str">
        <f t="array" ref="D8">IF(SUM(LEN(D9:D11)-LEN(SUBSTITUTE(D9:D11,"V","")))+SUM(LEN(D9:D11)-LEN(SUBSTITUTE(D9:D11,"ל.ר.","")))/LEN("ל.ר.")=4,"עמידה בדרישות",IF(SUM(LEN(D9:D11)-LEN(SUBSTITUTE(D9:D11,"X","")))&gt;0,"פסילה","נדרשת השלמה"))</f>
        <v>נדרשת השלמה</v>
      </c>
      <c r="E8" s="145" t="str">
        <f t="array" ref="E8">IF(SUM(LEN(E9:E11)-LEN(SUBSTITUTE(E9:E11,"V","")))+SUM(LEN(E9:E11)-LEN(SUBSTITUTE(E9:E11,"ל.ר.","")))/LEN("ל.ר.")=4,"עמידה בדרישות",IF(SUM(LEN(E9:E11)-LEN(SUBSTITUTE(E9:E11,"X","")))&gt;0,"פסילה","נדרשת השלמה"))</f>
        <v>נדרשת השלמה</v>
      </c>
      <c r="F8" s="145" t="str">
        <f t="array" ref="F8">IF(SUM(LEN(F9:F11)-LEN(SUBSTITUTE(F9:F11,"V","")))+SUM(LEN(F9:F11)-LEN(SUBSTITUTE(F9:F11,"ל.ר.","")))/LEN("ל.ר.")=4,"עמידה בדרישות",IF(SUM(LEN(F9:F11)-LEN(SUBSTITUTE(F9:F11,"X","")))&gt;0,"פסילה","נדרשת השלמה"))</f>
        <v>נדרשת השלמה</v>
      </c>
      <c r="G8" s="145" t="str">
        <f t="array" ref="G8">IF(SUM(LEN(G9:G11)-LEN(SUBSTITUTE(G9:G11,"V","")))+SUM(LEN(G9:G11)-LEN(SUBSTITUTE(G9:G11,"ל.ר.","")))/LEN("ל.ר.")=4,"עמידה בדרישות",IF(SUM(LEN(G9:G11)-LEN(SUBSTITUTE(G9:G11,"X","")))&gt;0,"פסילה","נדרשת השלמה"))</f>
        <v>נדרשת השלמה</v>
      </c>
    </row>
    <row r="9" spans="1:7" s="10" customFormat="1" ht="15.75" customHeight="1" x14ac:dyDescent="0.25">
      <c r="A9" s="13" t="s">
        <v>108</v>
      </c>
      <c r="B9" s="148" t="s">
        <v>88</v>
      </c>
      <c r="C9" s="149"/>
      <c r="D9" s="190"/>
      <c r="E9" s="190"/>
      <c r="F9" s="190"/>
      <c r="G9" s="190"/>
    </row>
    <row r="10" spans="1:7" s="10" customFormat="1" ht="20.25" customHeight="1" x14ac:dyDescent="0.25">
      <c r="A10" s="13" t="s">
        <v>109</v>
      </c>
      <c r="B10" s="148" t="s">
        <v>89</v>
      </c>
      <c r="C10" s="149"/>
      <c r="D10" s="190"/>
      <c r="E10" s="190"/>
      <c r="F10" s="190"/>
      <c r="G10" s="190"/>
    </row>
    <row r="11" spans="1:7" s="10" customFormat="1" ht="33" customHeight="1" thickBot="1" x14ac:dyDescent="0.3">
      <c r="A11" s="13" t="s">
        <v>110</v>
      </c>
      <c r="B11" s="148" t="s">
        <v>90</v>
      </c>
      <c r="C11" s="149"/>
      <c r="D11" s="190"/>
      <c r="E11" s="190"/>
      <c r="F11" s="190"/>
      <c r="G11" s="190"/>
    </row>
    <row r="12" spans="1:7" s="7" customFormat="1" ht="33.75" thickBot="1" x14ac:dyDescent="0.3">
      <c r="A12" s="51" t="s">
        <v>111</v>
      </c>
      <c r="B12" s="150" t="s">
        <v>13</v>
      </c>
      <c r="C12" s="151"/>
      <c r="D12" s="152" t="str">
        <f t="array" ref="D12">IF(SUM(LEN(D13:D15)-LEN(SUBSTITUTE(D13:D15,"V","")))+SUM(LEN(D13:D15)-LEN(SUBSTITUTE(D13:D15,"ל.ר.","")))/LEN("ל.ר.")=2,"עמידה בדרישות",IF(SUM(LEN(D13:D15)-LEN(SUBSTITUTE(D13:D15,"X","")))&gt;0,"פסילה","נדרשת השלמה"))</f>
        <v>נדרשת השלמה</v>
      </c>
      <c r="E12" s="152" t="str">
        <f t="array" ref="E12">IF(SUM(LEN(E13:E15)-LEN(SUBSTITUTE(E13:E15,"V","")))+SUM(LEN(E13:E15)-LEN(SUBSTITUTE(E13:E15,"ל.ר.","")))/LEN("ל.ר.")=2,"עמידה בדרישות",IF(SUM(LEN(E13:E15)-LEN(SUBSTITUTE(E13:E15,"X","")))&gt;0,"פסילה","נדרשת השלמה"))</f>
        <v>נדרשת השלמה</v>
      </c>
      <c r="F12" s="152" t="str">
        <f t="array" ref="F12">IF(SUM(LEN(F13:F15)-LEN(SUBSTITUTE(F13:F15,"V","")))+SUM(LEN(F13:F15)-LEN(SUBSTITUTE(F13:F15,"ל.ר.","")))/LEN("ל.ר.")=2,"עמידה בדרישות",IF(SUM(LEN(F13:F15)-LEN(SUBSTITUTE(F13:F15,"X","")))&gt;0,"פסילה","נדרשת השלמה"))</f>
        <v>נדרשת השלמה</v>
      </c>
      <c r="G12" s="152" t="str">
        <f t="array" ref="G12">IF(SUM(LEN(G13:G15)-LEN(SUBSTITUTE(G13:G15,"V","")))+SUM(LEN(G13:G15)-LEN(SUBSTITUTE(G13:G15,"ל.ר.","")))/LEN("ל.ר.")=2,"עמידה בדרישות",IF(SUM(LEN(G13:G15)-LEN(SUBSTITUTE(G13:G15,"X","")))&gt;0,"פסילה","נדרשת השלמה"))</f>
        <v>נדרשת השלמה</v>
      </c>
    </row>
    <row r="13" spans="1:7" s="6" customFormat="1" ht="31.5" x14ac:dyDescent="0.25">
      <c r="A13" s="52" t="s">
        <v>112</v>
      </c>
      <c r="B13" s="153" t="s">
        <v>51</v>
      </c>
      <c r="C13" s="53" t="s">
        <v>115</v>
      </c>
      <c r="D13" s="190"/>
      <c r="E13" s="190"/>
      <c r="F13" s="190"/>
      <c r="G13" s="190"/>
    </row>
    <row r="14" spans="1:7" s="6" customFormat="1" ht="31.5" x14ac:dyDescent="0.25">
      <c r="A14" s="52" t="s">
        <v>113</v>
      </c>
      <c r="B14" s="153" t="s">
        <v>51</v>
      </c>
      <c r="C14" s="53" t="s">
        <v>116</v>
      </c>
      <c r="D14" s="190"/>
      <c r="E14" s="190"/>
      <c r="F14" s="190"/>
      <c r="G14" s="190"/>
    </row>
    <row r="15" spans="1:7" s="6" customFormat="1" ht="48" thickBot="1" x14ac:dyDescent="0.3">
      <c r="A15" s="52" t="s">
        <v>114</v>
      </c>
      <c r="B15" s="153" t="s">
        <v>92</v>
      </c>
      <c r="C15" s="53" t="s">
        <v>117</v>
      </c>
      <c r="D15" s="190"/>
      <c r="E15" s="190"/>
      <c r="F15" s="190"/>
      <c r="G15" s="190"/>
    </row>
    <row r="16" spans="1:7" s="7" customFormat="1" ht="33.75" thickBot="1" x14ac:dyDescent="0.3">
      <c r="A16" s="11" t="s">
        <v>26</v>
      </c>
      <c r="B16" s="143" t="s">
        <v>2</v>
      </c>
      <c r="C16" s="144"/>
      <c r="D16" s="152" t="str">
        <f t="array" ref="D16">IF(SUM(LEN(D17:D43)-LEN(SUBSTITUTE(D17:D43,"V","")))+SUM(LEN(D17:D43)-LEN(SUBSTITUTE(D17:D43,"ל.ר.","")))/LEN("ל.ר.")=27,"עמידה בדרישות",IF(SUM(LEN(D17:D43)-LEN(SUBSTITUTE(D17:D43,"X","")))&gt;0,"פסילה","נדרשת השלמה"))</f>
        <v>נדרשת השלמה</v>
      </c>
      <c r="E16" s="152" t="str">
        <f t="array" ref="E16">IF(SUM(LEN(E17:E43)-LEN(SUBSTITUTE(E17:E43,"V","")))+SUM(LEN(E17:E43)-LEN(SUBSTITUTE(E17:E43,"ל.ר.","")))/LEN("ל.ר.")=27,"עמידה בדרישות",IF(SUM(LEN(E17:E43)-LEN(SUBSTITUTE(E17:E43,"X","")))&gt;0,"פסילה","נדרשת השלמה"))</f>
        <v>נדרשת השלמה</v>
      </c>
      <c r="F16" s="152" t="str">
        <f t="array" ref="F16">IF(SUM(LEN(F17:F43)-LEN(SUBSTITUTE(F17:F43,"V","")))+SUM(LEN(F17:F43)-LEN(SUBSTITUTE(F17:F43,"ל.ר.","")))/LEN("ל.ר.")=27,"עמידה בדרישות",IF(SUM(LEN(F17:F43)-LEN(SUBSTITUTE(F17:F43,"X","")))&gt;0,"פסילה","נדרשת השלמה"))</f>
        <v>נדרשת השלמה</v>
      </c>
      <c r="G16" s="152" t="str">
        <f t="array" ref="G16">IF(SUM(LEN(G17:G43)-LEN(SUBSTITUTE(G17:G43,"V","")))+SUM(LEN(G17:G43)-LEN(SUBSTITUTE(G17:G43,"ל.ר.","")))/LEN("ל.ר.")=27,"עמידה בדרישות",IF(SUM(LEN(G17:G43)-LEN(SUBSTITUTE(G17:G43,"X","")))&gt;0,"פסילה","נדרשת השלמה"))</f>
        <v>נדרשת השלמה</v>
      </c>
    </row>
    <row r="17" spans="1:7" s="7" customFormat="1" ht="15.75" customHeight="1" x14ac:dyDescent="0.25">
      <c r="A17" s="54" t="s">
        <v>28</v>
      </c>
      <c r="B17" s="154" t="s">
        <v>52</v>
      </c>
      <c r="C17" s="155"/>
      <c r="D17" s="190"/>
      <c r="E17" s="190"/>
      <c r="F17" s="190"/>
      <c r="G17" s="190"/>
    </row>
    <row r="18" spans="1:7" s="7" customFormat="1" ht="31.15" customHeight="1" x14ac:dyDescent="0.25">
      <c r="A18" s="14" t="s">
        <v>29</v>
      </c>
      <c r="B18" s="156" t="s">
        <v>53</v>
      </c>
      <c r="C18" s="157"/>
      <c r="D18" s="190"/>
      <c r="E18" s="190"/>
      <c r="F18" s="190"/>
      <c r="G18" s="190"/>
    </row>
    <row r="19" spans="1:7" s="7" customFormat="1" ht="49.9" customHeight="1" x14ac:dyDescent="0.25">
      <c r="A19" s="14" t="s">
        <v>37</v>
      </c>
      <c r="B19" s="156" t="s">
        <v>54</v>
      </c>
      <c r="C19" s="157"/>
      <c r="D19" s="190"/>
      <c r="E19" s="190"/>
      <c r="F19" s="190"/>
      <c r="G19" s="190"/>
    </row>
    <row r="20" spans="1:7" s="7" customFormat="1" ht="34.15" customHeight="1" x14ac:dyDescent="0.25">
      <c r="A20" s="14" t="s">
        <v>38</v>
      </c>
      <c r="B20" s="156" t="s">
        <v>86</v>
      </c>
      <c r="C20" s="157"/>
      <c r="D20" s="190"/>
      <c r="E20" s="190"/>
      <c r="F20" s="190"/>
      <c r="G20" s="190"/>
    </row>
    <row r="21" spans="1:7" s="7" customFormat="1" ht="36" customHeight="1" x14ac:dyDescent="0.25">
      <c r="A21" s="93" t="s">
        <v>39</v>
      </c>
      <c r="B21" s="156" t="s">
        <v>55</v>
      </c>
      <c r="C21" s="157"/>
      <c r="D21" s="190"/>
      <c r="E21" s="190"/>
      <c r="F21" s="190"/>
      <c r="G21" s="190"/>
    </row>
    <row r="22" spans="1:7" s="7" customFormat="1" ht="27.75" customHeight="1" x14ac:dyDescent="0.25">
      <c r="A22" s="94"/>
      <c r="B22" s="158" t="s">
        <v>87</v>
      </c>
      <c r="C22" s="159"/>
      <c r="D22" s="190"/>
      <c r="E22" s="190"/>
      <c r="F22" s="190"/>
      <c r="G22" s="190"/>
    </row>
    <row r="23" spans="1:7" s="7" customFormat="1" ht="36" customHeight="1" x14ac:dyDescent="0.25">
      <c r="A23" s="14" t="s">
        <v>40</v>
      </c>
      <c r="B23" s="156" t="s">
        <v>56</v>
      </c>
      <c r="C23" s="157"/>
      <c r="D23" s="190"/>
      <c r="E23" s="190"/>
      <c r="F23" s="190"/>
      <c r="G23" s="190"/>
    </row>
    <row r="24" spans="1:7" s="7" customFormat="1" ht="32.450000000000003" customHeight="1" x14ac:dyDescent="0.25">
      <c r="A24" s="14" t="s">
        <v>41</v>
      </c>
      <c r="B24" s="156" t="s">
        <v>57</v>
      </c>
      <c r="C24" s="157"/>
      <c r="D24" s="190"/>
      <c r="E24" s="190"/>
      <c r="F24" s="190"/>
      <c r="G24" s="190"/>
    </row>
    <row r="25" spans="1:7" s="7" customFormat="1" ht="31.15" customHeight="1" x14ac:dyDescent="0.25">
      <c r="A25" s="14" t="s">
        <v>42</v>
      </c>
      <c r="B25" s="156" t="s">
        <v>70</v>
      </c>
      <c r="C25" s="157"/>
      <c r="D25" s="190"/>
      <c r="E25" s="190"/>
      <c r="F25" s="190"/>
      <c r="G25" s="190"/>
    </row>
    <row r="26" spans="1:7" s="7" customFormat="1" ht="19.149999999999999" customHeight="1" x14ac:dyDescent="0.25">
      <c r="A26" s="14" t="s">
        <v>43</v>
      </c>
      <c r="B26" s="156" t="s">
        <v>71</v>
      </c>
      <c r="C26" s="157"/>
      <c r="D26" s="190"/>
      <c r="E26" s="190"/>
      <c r="F26" s="190"/>
      <c r="G26" s="190"/>
    </row>
    <row r="27" spans="1:7" s="7" customFormat="1" ht="15.75" customHeight="1" x14ac:dyDescent="0.25">
      <c r="A27" s="14" t="s">
        <v>44</v>
      </c>
      <c r="B27" s="156" t="s">
        <v>72</v>
      </c>
      <c r="C27" s="157"/>
      <c r="D27" s="190"/>
      <c r="E27" s="190"/>
      <c r="F27" s="190"/>
      <c r="G27" s="190"/>
    </row>
    <row r="28" spans="1:7" s="7" customFormat="1" ht="15.6" customHeight="1" x14ac:dyDescent="0.25">
      <c r="A28" s="14" t="s">
        <v>45</v>
      </c>
      <c r="B28" s="156" t="s">
        <v>73</v>
      </c>
      <c r="C28" s="157"/>
      <c r="D28" s="190"/>
      <c r="E28" s="190"/>
      <c r="F28" s="190"/>
      <c r="G28" s="190"/>
    </row>
    <row r="29" spans="1:7" s="7" customFormat="1" ht="16.899999999999999" customHeight="1" x14ac:dyDescent="0.25">
      <c r="A29" s="14" t="s">
        <v>46</v>
      </c>
      <c r="B29" s="156" t="s">
        <v>74</v>
      </c>
      <c r="C29" s="157"/>
      <c r="D29" s="190"/>
      <c r="E29" s="190"/>
      <c r="F29" s="190"/>
      <c r="G29" s="190"/>
    </row>
    <row r="30" spans="1:7" s="7" customFormat="1" ht="17.45" customHeight="1" x14ac:dyDescent="0.25">
      <c r="A30" s="14" t="s">
        <v>47</v>
      </c>
      <c r="B30" s="156" t="s">
        <v>58</v>
      </c>
      <c r="C30" s="157"/>
      <c r="D30" s="190"/>
      <c r="E30" s="190"/>
      <c r="F30" s="190"/>
      <c r="G30" s="190"/>
    </row>
    <row r="31" spans="1:7" s="7" customFormat="1" ht="84" customHeight="1" x14ac:dyDescent="0.25">
      <c r="A31" s="14" t="s">
        <v>48</v>
      </c>
      <c r="B31" s="156" t="s">
        <v>59</v>
      </c>
      <c r="C31" s="157"/>
      <c r="D31" s="190"/>
      <c r="E31" s="190"/>
      <c r="F31" s="190"/>
      <c r="G31" s="190"/>
    </row>
    <row r="32" spans="1:7" s="7" customFormat="1" ht="82.15" customHeight="1" x14ac:dyDescent="0.25">
      <c r="A32" s="93" t="s">
        <v>49</v>
      </c>
      <c r="B32" s="156" t="s">
        <v>75</v>
      </c>
      <c r="C32" s="157"/>
      <c r="D32" s="190"/>
      <c r="E32" s="190"/>
      <c r="F32" s="190"/>
      <c r="G32" s="190"/>
    </row>
    <row r="33" spans="1:8" s="7" customFormat="1" ht="36" customHeight="1" x14ac:dyDescent="0.25">
      <c r="A33" s="95"/>
      <c r="B33" s="156" t="s">
        <v>76</v>
      </c>
      <c r="C33" s="157"/>
      <c r="D33" s="190"/>
      <c r="E33" s="190"/>
      <c r="F33" s="190"/>
      <c r="G33" s="190"/>
    </row>
    <row r="34" spans="1:8" s="7" customFormat="1" ht="35.450000000000003" customHeight="1" x14ac:dyDescent="0.25">
      <c r="A34" s="94"/>
      <c r="B34" s="156" t="s">
        <v>77</v>
      </c>
      <c r="C34" s="157"/>
      <c r="D34" s="190"/>
      <c r="E34" s="190"/>
      <c r="F34" s="190"/>
      <c r="G34" s="190"/>
    </row>
    <row r="35" spans="1:8" s="7" customFormat="1" ht="21" customHeight="1" x14ac:dyDescent="0.25">
      <c r="A35" s="14" t="s">
        <v>50</v>
      </c>
      <c r="B35" s="156" t="s">
        <v>78</v>
      </c>
      <c r="C35" s="157"/>
      <c r="D35" s="190"/>
      <c r="E35" s="190"/>
      <c r="F35" s="190"/>
      <c r="G35" s="190"/>
    </row>
    <row r="36" spans="1:8" ht="36" customHeight="1" x14ac:dyDescent="0.25">
      <c r="A36" s="14" t="s">
        <v>60</v>
      </c>
      <c r="B36" s="156" t="s">
        <v>67</v>
      </c>
      <c r="C36" s="157"/>
      <c r="D36" s="190"/>
      <c r="E36" s="190"/>
      <c r="F36" s="190"/>
      <c r="G36" s="190"/>
    </row>
    <row r="37" spans="1:8" ht="33.6" customHeight="1" x14ac:dyDescent="0.25">
      <c r="A37" s="14" t="s">
        <v>61</v>
      </c>
      <c r="B37" s="156" t="s">
        <v>79</v>
      </c>
      <c r="C37" s="157"/>
      <c r="D37" s="190"/>
      <c r="E37" s="190"/>
      <c r="F37" s="190"/>
      <c r="G37" s="190"/>
    </row>
    <row r="38" spans="1:8" ht="48" customHeight="1" x14ac:dyDescent="0.25">
      <c r="A38" s="14" t="s">
        <v>98</v>
      </c>
      <c r="B38" s="156" t="s">
        <v>63</v>
      </c>
      <c r="C38" s="157"/>
      <c r="D38" s="190"/>
      <c r="E38" s="190"/>
      <c r="F38" s="190"/>
      <c r="G38" s="190"/>
    </row>
    <row r="39" spans="1:8" ht="81" customHeight="1" x14ac:dyDescent="0.25">
      <c r="A39" s="14" t="s">
        <v>99</v>
      </c>
      <c r="B39" s="156" t="s">
        <v>97</v>
      </c>
      <c r="C39" s="157"/>
      <c r="D39" s="190"/>
      <c r="E39" s="190"/>
      <c r="F39" s="190"/>
      <c r="G39" s="190"/>
      <c r="H39" s="50"/>
    </row>
    <row r="40" spans="1:8" ht="33" customHeight="1" x14ac:dyDescent="0.25">
      <c r="A40" s="14" t="s">
        <v>62</v>
      </c>
      <c r="B40" s="156" t="s">
        <v>64</v>
      </c>
      <c r="C40" s="157"/>
      <c r="D40" s="190"/>
      <c r="E40" s="190"/>
      <c r="F40" s="190"/>
      <c r="G40" s="190"/>
      <c r="H40" s="81"/>
    </row>
    <row r="41" spans="1:8" ht="33" customHeight="1" x14ac:dyDescent="0.25">
      <c r="A41" s="14" t="s">
        <v>30</v>
      </c>
      <c r="B41" s="156" t="s">
        <v>23</v>
      </c>
      <c r="C41" s="157"/>
      <c r="D41" s="190"/>
      <c r="E41" s="190"/>
      <c r="F41" s="190"/>
      <c r="G41" s="190"/>
      <c r="H41" s="50"/>
    </row>
    <row r="42" spans="1:8" ht="34.9" customHeight="1" x14ac:dyDescent="0.25">
      <c r="A42" s="93" t="s">
        <v>65</v>
      </c>
      <c r="B42" s="156" t="s">
        <v>66</v>
      </c>
      <c r="C42" s="157"/>
      <c r="D42" s="190"/>
      <c r="E42" s="190"/>
      <c r="F42" s="190"/>
      <c r="G42" s="190"/>
      <c r="H42" s="50"/>
    </row>
    <row r="43" spans="1:8" ht="34.9" customHeight="1" thickBot="1" x14ac:dyDescent="0.3">
      <c r="A43" s="94"/>
      <c r="B43" s="156" t="s">
        <v>80</v>
      </c>
      <c r="C43" s="157"/>
      <c r="D43" s="190"/>
      <c r="E43" s="190"/>
      <c r="F43" s="190"/>
      <c r="G43" s="190"/>
    </row>
    <row r="44" spans="1:8" ht="33.75" thickBot="1" x14ac:dyDescent="0.3">
      <c r="A44" s="96" t="s">
        <v>31</v>
      </c>
      <c r="B44" s="97"/>
      <c r="C44" s="98"/>
      <c r="D44" s="15" t="str">
        <f>IF(OR(D7="פסילה",D16="פסילה"),"פסילה",IF(OR(D7="נדרשת השלמה",D16="נדרשת השלמה"),"נדרשת השלמה","עמידה בדרישות"))</f>
        <v>נדרשת השלמה</v>
      </c>
      <c r="E44" s="15" t="str">
        <f>IF(OR(E7="פסילה",E16="פסילה"),"פסילה",IF(OR(E7="נדרשת השלמה",E16="נדרשת השלמה"),"נדרשת השלמה","עמידה בדרישות"))</f>
        <v>נדרשת השלמה</v>
      </c>
      <c r="F44" s="15" t="str">
        <f>IF(OR(F7="פסילה",F16="פסילה"),"פסילה",IF(OR(F7="נדרשת השלמה",F16="נדרשת השלמה"),"נדרשת השלמה","עמידה בדרישות"))</f>
        <v>נדרשת השלמה</v>
      </c>
      <c r="G44" s="15" t="str">
        <f>IF(OR(G7="פסילה",G16="פסילה"),"פסילה",IF(OR(G7="נדרשת השלמה",G16="נדרשת השלמה"),"נדרשת השלמה","עמידה בדרישות"))</f>
        <v>נדרשת השלמה</v>
      </c>
    </row>
  </sheetData>
  <mergeCells count="45">
    <mergeCell ref="B31:C31"/>
    <mergeCell ref="B30:C30"/>
    <mergeCell ref="B29:C29"/>
    <mergeCell ref="A32:A34"/>
    <mergeCell ref="A44:C44"/>
    <mergeCell ref="B40:C40"/>
    <mergeCell ref="B41:C41"/>
    <mergeCell ref="B42:C42"/>
    <mergeCell ref="A42:A43"/>
    <mergeCell ref="B43:C43"/>
    <mergeCell ref="B36:C36"/>
    <mergeCell ref="B37:C37"/>
    <mergeCell ref="B38:C38"/>
    <mergeCell ref="B35:C35"/>
    <mergeCell ref="B32:C32"/>
    <mergeCell ref="B28:C28"/>
    <mergeCell ref="A1:A6"/>
    <mergeCell ref="B1:C1"/>
    <mergeCell ref="B2:C2"/>
    <mergeCell ref="B3:C3"/>
    <mergeCell ref="B4:C4"/>
    <mergeCell ref="B5:C5"/>
    <mergeCell ref="B6:C6"/>
    <mergeCell ref="B7:C7"/>
    <mergeCell ref="B8:C8"/>
    <mergeCell ref="B9:C9"/>
    <mergeCell ref="B10:C10"/>
    <mergeCell ref="B11:C11"/>
    <mergeCell ref="A21:A22"/>
    <mergeCell ref="B39:C39"/>
    <mergeCell ref="B16:C16"/>
    <mergeCell ref="B17:C17"/>
    <mergeCell ref="B12:C12"/>
    <mergeCell ref="B18:C18"/>
    <mergeCell ref="B19:C19"/>
    <mergeCell ref="B20:C20"/>
    <mergeCell ref="B21:C21"/>
    <mergeCell ref="B23:C23"/>
    <mergeCell ref="B24:C24"/>
    <mergeCell ref="B22:C22"/>
    <mergeCell ref="B27:C27"/>
    <mergeCell ref="B26:C26"/>
    <mergeCell ref="B25:C25"/>
    <mergeCell ref="B34:C34"/>
    <mergeCell ref="B33:C33"/>
  </mergeCells>
  <phoneticPr fontId="25" type="noConversion"/>
  <conditionalFormatting sqref="D7:G44">
    <cfRule type="containsText" dxfId="22" priority="19" operator="containsText" text="ל.ר">
      <formula>NOT(ISERROR(SEARCH("ל.ר",D7)))</formula>
    </cfRule>
    <cfRule type="containsText" dxfId="21" priority="23" operator="containsText" text="$">
      <formula>NOT(ISERROR(SEARCH("$",D7)))</formula>
    </cfRule>
    <cfRule type="containsText" dxfId="20" priority="24" operator="containsText" text="X">
      <formula>NOT(ISERROR(SEARCH("X",D7)))</formula>
    </cfRule>
    <cfRule type="containsText" dxfId="19" priority="25" operator="containsText" text="V">
      <formula>NOT(ISERROR(SEARCH("V",D7)))</formula>
    </cfRule>
  </conditionalFormatting>
  <conditionalFormatting sqref="D44:F44 D7:F8 D12:F12 D16:F16">
    <cfRule type="containsText" dxfId="18" priority="20" operator="containsText" text="עמידה בדרישות">
      <formula>NOT(ISERROR(SEARCH("עמידה בדרישות",D7)))</formula>
    </cfRule>
    <cfRule type="containsText" dxfId="17" priority="21" operator="containsText" text="פסילה">
      <formula>NOT(ISERROR(SEARCH("פסילה",D7)))</formula>
    </cfRule>
    <cfRule type="containsText" dxfId="16" priority="22" operator="containsText" text="נדרשת השלמה">
      <formula>NOT(ISERROR(SEARCH("נדרשת השלמה",D7)))</formula>
    </cfRule>
  </conditionalFormatting>
  <conditionalFormatting sqref="G44 G7:G8 G12 G16">
    <cfRule type="containsText" dxfId="15" priority="2" operator="containsText" text="עמידה בדרישות">
      <formula>NOT(ISERROR(SEARCH("עמידה בדרישות",G7)))</formula>
    </cfRule>
    <cfRule type="containsText" dxfId="14" priority="3" operator="containsText" text="פסילה">
      <formula>NOT(ISERROR(SEARCH("פסילה",G7)))</formula>
    </cfRule>
    <cfRule type="containsText" dxfId="13" priority="4" operator="containsText" text="נדרשת השלמה">
      <formula>NOT(ISERROR(SEARCH("נדרשת השלמה",G7)))</formula>
    </cfRule>
  </conditionalFormatting>
  <dataValidations count="1">
    <dataValidation type="list" allowBlank="1" showInputMessage="1" showErrorMessage="1" sqref="D9:G11 D13:G15 D17:G43" xr:uid="{5CFC2E8E-FF8D-40E4-87B0-300D23B96BB7}">
      <formula1>"1,0"</formula1>
    </dataValidation>
  </dataValidations>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1"/>
  <sheetViews>
    <sheetView rightToLeft="1" view="pageBreakPreview" zoomScaleNormal="85" zoomScaleSheetLayoutView="100" workbookViewId="0">
      <pane xSplit="4" ySplit="3" topLeftCell="E7" activePane="bottomRight" state="frozen"/>
      <selection pane="topRight" activeCell="D1" sqref="D1"/>
      <selection pane="bottomLeft" activeCell="A4" sqref="A4"/>
      <selection pane="bottomRight" activeCell="G9" sqref="G9"/>
    </sheetView>
  </sheetViews>
  <sheetFormatPr defaultColWidth="24.28515625" defaultRowHeight="15.75" x14ac:dyDescent="0.25"/>
  <cols>
    <col min="1" max="1" width="11.7109375" style="3" customWidth="1"/>
    <col min="2" max="2" width="27.140625" style="3" customWidth="1"/>
    <col min="3" max="3" width="31.5703125" style="3" customWidth="1"/>
    <col min="4" max="4" width="62.28515625" style="3" customWidth="1"/>
    <col min="5" max="5" width="14.85546875" style="3" customWidth="1"/>
    <col min="6" max="6" width="11.5703125" style="3" customWidth="1"/>
    <col min="7" max="7" width="14.85546875" style="3" customWidth="1"/>
    <col min="8" max="8" width="11.5703125" style="3" customWidth="1"/>
    <col min="9" max="9" width="14.85546875" style="64" customWidth="1"/>
    <col min="10" max="10" width="11.5703125" style="64" customWidth="1"/>
    <col min="11" max="11" width="14.85546875" style="3" customWidth="1"/>
    <col min="12" max="12" width="11.5703125" style="3" customWidth="1"/>
    <col min="13" max="16384" width="24.28515625" style="3"/>
  </cols>
  <sheetData>
    <row r="1" spans="1:22" ht="26.25" x14ac:dyDescent="0.25">
      <c r="A1" s="105" t="s">
        <v>24</v>
      </c>
      <c r="B1" s="106"/>
      <c r="C1" s="55"/>
      <c r="D1" s="36" t="s">
        <v>17</v>
      </c>
      <c r="E1" s="109">
        <f>'תנאי-סף'!D1</f>
        <v>1</v>
      </c>
      <c r="F1" s="110"/>
      <c r="G1" s="116">
        <f>'תנאי-סף'!E1</f>
        <v>2</v>
      </c>
      <c r="H1" s="117"/>
      <c r="I1" s="114">
        <v>3</v>
      </c>
      <c r="J1" s="115"/>
      <c r="K1" s="109">
        <v>4</v>
      </c>
      <c r="L1" s="110"/>
      <c r="M1" s="2"/>
      <c r="N1" s="2"/>
      <c r="O1" s="2"/>
      <c r="P1" s="2"/>
      <c r="Q1" s="2"/>
      <c r="R1" s="2"/>
      <c r="S1" s="2"/>
      <c r="T1" s="2"/>
      <c r="U1" s="2"/>
      <c r="V1" s="2"/>
    </row>
    <row r="2" spans="1:22" ht="26.25" x14ac:dyDescent="0.25">
      <c r="A2" s="107"/>
      <c r="B2" s="108"/>
      <c r="C2" s="56"/>
      <c r="D2" s="34" t="s">
        <v>18</v>
      </c>
      <c r="E2" s="103"/>
      <c r="F2" s="104"/>
      <c r="G2" s="103"/>
      <c r="H2" s="104"/>
      <c r="I2" s="103"/>
      <c r="J2" s="104"/>
      <c r="K2" s="103"/>
      <c r="L2" s="104"/>
      <c r="M2" s="2"/>
      <c r="N2" s="2"/>
      <c r="O2" s="2"/>
      <c r="P2" s="2"/>
      <c r="Q2" s="2"/>
      <c r="R2" s="2"/>
      <c r="S2" s="2"/>
      <c r="T2" s="2"/>
      <c r="U2" s="2"/>
      <c r="V2" s="2"/>
    </row>
    <row r="3" spans="1:22" ht="34.5" customHeight="1" x14ac:dyDescent="0.25">
      <c r="A3" s="30" t="s">
        <v>15</v>
      </c>
      <c r="B3" s="112" t="s">
        <v>16</v>
      </c>
      <c r="C3" s="113"/>
      <c r="D3" s="34" t="s">
        <v>4</v>
      </c>
      <c r="E3" s="30"/>
      <c r="F3" s="31" t="s">
        <v>5</v>
      </c>
      <c r="G3" s="71"/>
      <c r="H3" s="72" t="s">
        <v>5</v>
      </c>
      <c r="I3" s="71"/>
      <c r="J3" s="72" t="s">
        <v>5</v>
      </c>
      <c r="K3" s="71"/>
      <c r="L3" s="72" t="s">
        <v>5</v>
      </c>
      <c r="M3" s="2"/>
      <c r="N3" s="2"/>
      <c r="O3" s="2"/>
      <c r="P3" s="2"/>
      <c r="Q3" s="2"/>
      <c r="R3" s="2"/>
      <c r="S3" s="2"/>
      <c r="T3" s="2"/>
      <c r="U3" s="2"/>
      <c r="V3" s="2"/>
    </row>
    <row r="4" spans="1:22" ht="43.5" customHeight="1" x14ac:dyDescent="0.25">
      <c r="A4" s="86">
        <v>5.2</v>
      </c>
      <c r="B4" s="60" t="s">
        <v>68</v>
      </c>
      <c r="C4" s="83"/>
      <c r="D4" s="40">
        <v>0.6</v>
      </c>
      <c r="E4" s="35" t="s">
        <v>96</v>
      </c>
      <c r="F4" s="32"/>
      <c r="G4" s="35" t="s">
        <v>96</v>
      </c>
      <c r="H4" s="73"/>
      <c r="I4" s="35" t="s">
        <v>96</v>
      </c>
      <c r="J4" s="73"/>
      <c r="K4" s="35" t="s">
        <v>96</v>
      </c>
      <c r="L4" s="73"/>
      <c r="M4" s="2"/>
      <c r="N4" s="2"/>
      <c r="O4" s="2"/>
      <c r="P4" s="2"/>
      <c r="Q4" s="2"/>
      <c r="R4" s="2"/>
      <c r="S4" s="2"/>
      <c r="T4" s="2"/>
      <c r="U4" s="2"/>
      <c r="V4" s="2"/>
    </row>
    <row r="5" spans="1:22" s="4" customFormat="1" ht="87" customHeight="1" thickBot="1" x14ac:dyDescent="0.3">
      <c r="A5" s="83" t="s">
        <v>35</v>
      </c>
      <c r="B5" s="132" t="s">
        <v>118</v>
      </c>
      <c r="C5" s="84" t="s">
        <v>121</v>
      </c>
      <c r="D5" s="80" t="s">
        <v>124</v>
      </c>
      <c r="E5" s="43"/>
      <c r="F5" s="33">
        <f>MIN(IF(E5&lt;=3,0,(E5-3)*5),20)</f>
        <v>0</v>
      </c>
      <c r="G5" s="75"/>
      <c r="H5" s="33">
        <f>MIN(IF(G5&lt;=3,0,(G5-3)*5),20)</f>
        <v>0</v>
      </c>
      <c r="I5" s="75"/>
      <c r="J5" s="33">
        <f>MIN(IF(I5&lt;=3,0,(I5-3)*5),20)</f>
        <v>0</v>
      </c>
      <c r="K5" s="75"/>
      <c r="L5" s="33">
        <f>MIN(IF(K5&lt;=3,0,(K5-3)*5),20)</f>
        <v>0</v>
      </c>
      <c r="M5" s="2"/>
      <c r="N5" s="2"/>
      <c r="O5" s="2"/>
      <c r="P5" s="2"/>
      <c r="Q5" s="2"/>
      <c r="R5" s="2"/>
      <c r="S5" s="2"/>
      <c r="T5" s="2"/>
      <c r="U5" s="2"/>
      <c r="V5" s="2"/>
    </row>
    <row r="6" spans="1:22" s="2" customFormat="1" ht="114" customHeight="1" x14ac:dyDescent="0.25">
      <c r="A6" s="83" t="s">
        <v>36</v>
      </c>
      <c r="B6" s="132" t="s">
        <v>120</v>
      </c>
      <c r="C6" s="85" t="s">
        <v>122</v>
      </c>
      <c r="D6" s="79" t="s">
        <v>125</v>
      </c>
      <c r="E6" s="43"/>
      <c r="F6" s="33">
        <f t="shared" ref="F6:F7" si="0">MIN(IF(E6&lt;=3,0,(E6-3)*5),20)</f>
        <v>0</v>
      </c>
      <c r="G6" s="75"/>
      <c r="H6" s="33">
        <f t="shared" ref="H6:H7" si="1">MIN(IF(G6&lt;=3,0,(G6-3)*5),20)</f>
        <v>0</v>
      </c>
      <c r="I6" s="75"/>
      <c r="J6" s="33">
        <f t="shared" ref="J6:J7" si="2">MIN(IF(I6&lt;=3,0,(I6-3)*5),20)</f>
        <v>0</v>
      </c>
      <c r="K6" s="75"/>
      <c r="L6" s="33">
        <f t="shared" ref="L6:L7" si="3">MIN(IF(K6&lt;=3,0,(K6-3)*5),20)</f>
        <v>0</v>
      </c>
    </row>
    <row r="7" spans="1:22" s="63" customFormat="1" ht="98.25" customHeight="1" x14ac:dyDescent="0.25">
      <c r="A7" s="42" t="s">
        <v>91</v>
      </c>
      <c r="B7" s="132" t="s">
        <v>119</v>
      </c>
      <c r="C7" s="84" t="s">
        <v>123</v>
      </c>
      <c r="D7" s="80" t="s">
        <v>131</v>
      </c>
      <c r="E7" s="75"/>
      <c r="F7" s="33">
        <f>MIN(IF(E7&lt;=3,0,(E7-3)*10),20)</f>
        <v>0</v>
      </c>
      <c r="G7" s="75"/>
      <c r="H7" s="33">
        <f>MIN(IF(G7&lt;=3,0,(G7-3)*10),20)</f>
        <v>0</v>
      </c>
      <c r="I7" s="75"/>
      <c r="J7" s="33">
        <f>MIN(IF(I7&lt;=3,0,(I7-3)*10),20)</f>
        <v>0</v>
      </c>
      <c r="K7" s="75"/>
      <c r="L7" s="33">
        <f>MIN(IF(K7&lt;=3,0,(K7-3)*10),20)</f>
        <v>0</v>
      </c>
    </row>
    <row r="8" spans="1:22" ht="31.5" x14ac:dyDescent="0.25">
      <c r="A8" s="111" t="s">
        <v>126</v>
      </c>
      <c r="B8" s="60" t="s">
        <v>81</v>
      </c>
      <c r="C8" s="57"/>
      <c r="D8" s="40">
        <v>0.2</v>
      </c>
      <c r="E8" s="35" t="s">
        <v>96</v>
      </c>
      <c r="F8" s="32">
        <f>SUM(F5:F7)</f>
        <v>0</v>
      </c>
      <c r="G8" s="35" t="s">
        <v>96</v>
      </c>
      <c r="H8" s="73">
        <f>SUM(H5:H7)</f>
        <v>0</v>
      </c>
      <c r="I8" s="35" t="s">
        <v>96</v>
      </c>
      <c r="J8" s="73">
        <f>SUM(J5:J7)</f>
        <v>0</v>
      </c>
      <c r="K8" s="35" t="s">
        <v>96</v>
      </c>
      <c r="L8" s="73">
        <f>SUM(L5:L7)</f>
        <v>0</v>
      </c>
      <c r="M8" s="2"/>
      <c r="N8" s="2"/>
      <c r="O8" s="2"/>
      <c r="P8" s="2"/>
      <c r="Q8" s="2"/>
      <c r="R8" s="2"/>
      <c r="S8" s="2"/>
      <c r="T8" s="2"/>
      <c r="U8" s="2"/>
      <c r="V8" s="2"/>
    </row>
    <row r="9" spans="1:22" ht="143.25" customHeight="1" x14ac:dyDescent="0.25">
      <c r="A9" s="111"/>
      <c r="B9" s="133" t="s">
        <v>128</v>
      </c>
      <c r="C9" s="87" t="s">
        <v>129</v>
      </c>
      <c r="D9" s="80" t="s">
        <v>130</v>
      </c>
      <c r="E9" s="43"/>
      <c r="F9" s="33">
        <f>MIN(IF(E9&lt;=3,0,(E9-3)*5),20)</f>
        <v>0</v>
      </c>
      <c r="G9" s="75"/>
      <c r="H9" s="33">
        <f>MIN(IF(G9&lt;=3,0,(G9-3)*5),20)</f>
        <v>0</v>
      </c>
      <c r="I9" s="75"/>
      <c r="J9" s="33">
        <f>MIN(IF(I9&lt;=3,0,(I9-3)*5),20)</f>
        <v>0</v>
      </c>
      <c r="K9" s="75"/>
      <c r="L9" s="33">
        <f>MIN(IF(K9&lt;=3,0,(K9-3)*5),20)</f>
        <v>0</v>
      </c>
      <c r="M9" s="2"/>
      <c r="N9" s="2"/>
      <c r="O9" s="2"/>
      <c r="P9" s="2"/>
      <c r="Q9" s="2"/>
      <c r="R9" s="2"/>
      <c r="S9" s="2"/>
      <c r="T9" s="2"/>
      <c r="U9" s="2"/>
      <c r="V9" s="2"/>
    </row>
    <row r="10" spans="1:22" ht="73.5" customHeight="1" x14ac:dyDescent="0.25">
      <c r="A10" s="41" t="s">
        <v>127</v>
      </c>
      <c r="B10" s="42" t="s">
        <v>82</v>
      </c>
      <c r="C10" s="58"/>
      <c r="D10" s="45">
        <v>0.2</v>
      </c>
      <c r="E10" s="44" t="s">
        <v>82</v>
      </c>
      <c r="F10" s="32">
        <f>ראיון!C9</f>
        <v>0</v>
      </c>
      <c r="G10" s="76" t="s">
        <v>82</v>
      </c>
      <c r="H10" s="73">
        <f>+ראיון!E9</f>
        <v>0</v>
      </c>
      <c r="I10" s="76" t="s">
        <v>82</v>
      </c>
      <c r="J10" s="73">
        <f>+ראיון!G9</f>
        <v>0</v>
      </c>
      <c r="K10" s="76" t="s">
        <v>82</v>
      </c>
      <c r="L10" s="73">
        <f>+ראיון!I9</f>
        <v>0</v>
      </c>
    </row>
    <row r="11" spans="1:22" ht="73.5" customHeight="1" x14ac:dyDescent="0.25">
      <c r="A11" s="101" t="s">
        <v>21</v>
      </c>
      <c r="B11" s="102"/>
      <c r="C11" s="59"/>
      <c r="D11" s="46">
        <f>D4+D8+D10</f>
        <v>1</v>
      </c>
      <c r="E11" s="99">
        <f>F8+F9+F10</f>
        <v>0</v>
      </c>
      <c r="F11" s="100"/>
      <c r="G11" s="99">
        <f>H8+H9+H10</f>
        <v>0</v>
      </c>
      <c r="H11" s="100"/>
      <c r="I11" s="99">
        <f>J8+J9+J10</f>
        <v>0</v>
      </c>
      <c r="J11" s="100"/>
      <c r="K11" s="99">
        <f>L8+L9+L10</f>
        <v>0</v>
      </c>
      <c r="L11" s="100"/>
    </row>
  </sheetData>
  <sheetProtection selectLockedCells="1" selectUnlockedCells="1"/>
  <mergeCells count="16">
    <mergeCell ref="I11:J11"/>
    <mergeCell ref="K11:L11"/>
    <mergeCell ref="A11:B11"/>
    <mergeCell ref="G11:H11"/>
    <mergeCell ref="K2:L2"/>
    <mergeCell ref="G2:H2"/>
    <mergeCell ref="A1:B2"/>
    <mergeCell ref="E1:F1"/>
    <mergeCell ref="E2:F2"/>
    <mergeCell ref="K1:L1"/>
    <mergeCell ref="A8:A9"/>
    <mergeCell ref="E11:F11"/>
    <mergeCell ref="B3:C3"/>
    <mergeCell ref="I1:J1"/>
    <mergeCell ref="I2:J2"/>
    <mergeCell ref="G1:H1"/>
  </mergeCells>
  <conditionalFormatting sqref="B8:C8 A3:B3 A1:I1 A10:F11 D3:F3 A4:F4 A2:F2 E5:F9 G2:J11 K1:L11">
    <cfRule type="containsText" dxfId="12" priority="41" operator="containsText" text="V">
      <formula>NOT(ISERROR(SEARCH("V",A1)))</formula>
    </cfRule>
    <cfRule type="containsText" dxfId="11" priority="42" operator="containsText" text="X">
      <formula>NOT(ISERROR(SEARCH("X",A1)))</formula>
    </cfRule>
  </conditionalFormatting>
  <conditionalFormatting sqref="A8">
    <cfRule type="containsText" dxfId="10" priority="25" operator="containsText" text="V">
      <formula>NOT(ISERROR(SEARCH("V",A8)))</formula>
    </cfRule>
    <cfRule type="containsText" dxfId="9" priority="26" operator="containsText" text="X">
      <formula>NOT(ISERROR(SEARCH("X",A8)))</formula>
    </cfRule>
  </conditionalFormatting>
  <conditionalFormatting sqref="C9">
    <cfRule type="containsText" dxfId="8" priority="23" operator="containsText" text="V">
      <formula>NOT(ISERROR(SEARCH("V",C9)))</formula>
    </cfRule>
    <cfRule type="containsText" dxfId="7" priority="24" operator="containsText" text="X">
      <formula>NOT(ISERROR(SEARCH("X",C9)))</formula>
    </cfRule>
  </conditionalFormatting>
  <conditionalFormatting sqref="D8">
    <cfRule type="containsText" dxfId="6" priority="15" operator="containsText" text="V">
      <formula>NOT(ISERROR(SEARCH("V",D8)))</formula>
    </cfRule>
    <cfRule type="containsText" dxfId="5" priority="16" operator="containsText" text="X">
      <formula>NOT(ISERROR(SEARCH("X",D8)))</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
  <sheetViews>
    <sheetView rightToLeft="1" view="pageBreakPreview" zoomScaleNormal="90" zoomScaleSheetLayoutView="100" workbookViewId="0">
      <pane xSplit="2" ySplit="5" topLeftCell="C6" activePane="bottomRight" state="frozen"/>
      <selection pane="topRight" activeCell="C1" sqref="C1"/>
      <selection pane="bottomLeft" activeCell="A4" sqref="A4"/>
      <selection pane="bottomRight" activeCell="E6" sqref="E6:E8"/>
    </sheetView>
  </sheetViews>
  <sheetFormatPr defaultRowHeight="15" x14ac:dyDescent="0.25"/>
  <cols>
    <col min="1" max="1" width="44.42578125" customWidth="1"/>
    <col min="2" max="2" width="7.140625" customWidth="1"/>
    <col min="3" max="3" width="18.28515625" customWidth="1"/>
    <col min="4" max="4" width="22.7109375" customWidth="1"/>
    <col min="5" max="5" width="18.28515625" customWidth="1"/>
    <col min="6" max="6" width="22.7109375" customWidth="1"/>
    <col min="7" max="8" width="18.28515625" style="61" customWidth="1"/>
    <col min="9" max="9" width="18.28515625" customWidth="1"/>
    <col min="10" max="10" width="22.7109375" customWidth="1"/>
  </cols>
  <sheetData>
    <row r="1" spans="1:10" ht="21.75" customHeight="1" thickBot="1" x14ac:dyDescent="0.3">
      <c r="A1" s="124" t="s">
        <v>82</v>
      </c>
      <c r="B1" s="125"/>
      <c r="C1" s="109">
        <f>איכות!E1</f>
        <v>1</v>
      </c>
      <c r="D1" s="110"/>
      <c r="E1" s="109">
        <f>איכות!G1</f>
        <v>2</v>
      </c>
      <c r="F1" s="110"/>
      <c r="G1" s="120">
        <v>3</v>
      </c>
      <c r="H1" s="121"/>
      <c r="I1" s="109">
        <v>4</v>
      </c>
      <c r="J1" s="110"/>
    </row>
    <row r="2" spans="1:10" ht="14.25" customHeight="1" x14ac:dyDescent="0.25">
      <c r="A2" s="126"/>
      <c r="B2" s="127"/>
      <c r="C2" s="109">
        <f>איכות!E2</f>
        <v>0</v>
      </c>
      <c r="D2" s="110"/>
      <c r="E2" s="109">
        <f>איכות!G2</f>
        <v>0</v>
      </c>
      <c r="F2" s="110"/>
      <c r="G2" s="109">
        <f>איכות!I2</f>
        <v>0</v>
      </c>
      <c r="H2" s="110"/>
      <c r="I2" s="109">
        <f>איכות!K2</f>
        <v>0</v>
      </c>
      <c r="J2" s="110"/>
    </row>
    <row r="3" spans="1:10" ht="14.25" customHeight="1" x14ac:dyDescent="0.25">
      <c r="A3" s="128" t="s">
        <v>83</v>
      </c>
      <c r="B3" s="129"/>
      <c r="C3" s="118"/>
      <c r="D3" s="119"/>
      <c r="E3" s="118"/>
      <c r="F3" s="119"/>
      <c r="G3" s="78"/>
      <c r="H3" s="78"/>
      <c r="I3" s="118"/>
      <c r="J3" s="119"/>
    </row>
    <row r="4" spans="1:10" ht="14.25" customHeight="1" x14ac:dyDescent="0.25">
      <c r="A4" s="128" t="s">
        <v>84</v>
      </c>
      <c r="B4" s="129"/>
      <c r="C4" s="118"/>
      <c r="D4" s="119"/>
      <c r="E4" s="118"/>
      <c r="F4" s="119"/>
      <c r="G4" s="78"/>
      <c r="H4" s="78"/>
      <c r="I4" s="118"/>
      <c r="J4" s="119"/>
    </row>
    <row r="5" spans="1:10" ht="39.75" thickBot="1" x14ac:dyDescent="0.3">
      <c r="A5" s="24" t="s">
        <v>11</v>
      </c>
      <c r="B5" s="25" t="s">
        <v>3</v>
      </c>
      <c r="C5" s="19" t="s">
        <v>34</v>
      </c>
      <c r="D5" s="18" t="s">
        <v>20</v>
      </c>
      <c r="E5" s="19" t="s">
        <v>34</v>
      </c>
      <c r="F5" s="18" t="s">
        <v>20</v>
      </c>
      <c r="G5" s="68" t="s">
        <v>34</v>
      </c>
      <c r="H5" s="67" t="s">
        <v>20</v>
      </c>
      <c r="I5" s="19" t="s">
        <v>34</v>
      </c>
      <c r="J5" s="18" t="s">
        <v>20</v>
      </c>
    </row>
    <row r="6" spans="1:10" ht="30" x14ac:dyDescent="0.25">
      <c r="A6" s="22" t="s">
        <v>93</v>
      </c>
      <c r="B6" s="28">
        <v>0.3</v>
      </c>
      <c r="C6" s="1"/>
      <c r="D6" s="21"/>
      <c r="E6" s="1"/>
      <c r="F6" s="23"/>
      <c r="G6" s="62"/>
      <c r="H6" s="70"/>
      <c r="I6" s="1"/>
      <c r="J6" s="21"/>
    </row>
    <row r="7" spans="1:10" ht="30" x14ac:dyDescent="0.25">
      <c r="A7" s="22" t="s">
        <v>94</v>
      </c>
      <c r="B7" s="29">
        <v>0.5</v>
      </c>
      <c r="C7" s="1"/>
      <c r="D7" s="21"/>
      <c r="E7" s="1"/>
      <c r="F7" s="23"/>
      <c r="G7" s="62"/>
      <c r="H7" s="70"/>
      <c r="I7" s="1"/>
      <c r="J7" s="21"/>
    </row>
    <row r="8" spans="1:10" ht="45" x14ac:dyDescent="0.25">
      <c r="A8" s="22" t="s">
        <v>95</v>
      </c>
      <c r="B8" s="29">
        <v>0.2</v>
      </c>
      <c r="C8" s="1"/>
      <c r="D8" s="21"/>
      <c r="E8" s="1"/>
      <c r="F8" s="23"/>
      <c r="G8" s="62"/>
      <c r="H8" s="70"/>
      <c r="I8" s="1"/>
      <c r="J8" s="21"/>
    </row>
    <row r="9" spans="1:10" ht="15.75" thickBot="1" x14ac:dyDescent="0.3">
      <c r="A9" s="26" t="s">
        <v>33</v>
      </c>
      <c r="B9" s="27">
        <f>SUM(B6:B8)</f>
        <v>1</v>
      </c>
      <c r="C9" s="122">
        <f>SUMPRODUCT(C6:C8,$B$6:$B$8)*2</f>
        <v>0</v>
      </c>
      <c r="D9" s="123"/>
      <c r="E9" s="122">
        <f>SUMPRODUCT(E6:E8,$B$6:$B$8)*2</f>
        <v>0</v>
      </c>
      <c r="F9" s="123"/>
      <c r="G9" s="122">
        <f>SUMPRODUCT(G6:G8,$B$6:$B$8)*2</f>
        <v>0</v>
      </c>
      <c r="H9" s="123"/>
      <c r="I9" s="122">
        <f>SUMPRODUCT(I6:I8,$B$6:$B$8)*2</f>
        <v>0</v>
      </c>
      <c r="J9" s="123"/>
    </row>
    <row r="10" spans="1:10" x14ac:dyDescent="0.25">
      <c r="A10" s="20"/>
      <c r="B10" s="20"/>
      <c r="C10" s="20"/>
      <c r="D10" s="20"/>
      <c r="E10" s="20"/>
      <c r="F10" s="20"/>
      <c r="G10" s="69"/>
      <c r="H10" s="69"/>
      <c r="I10" s="20"/>
      <c r="J10" s="20"/>
    </row>
  </sheetData>
  <mergeCells count="21">
    <mergeCell ref="C9:D9"/>
    <mergeCell ref="E9:F9"/>
    <mergeCell ref="I9:J9"/>
    <mergeCell ref="A1:B2"/>
    <mergeCell ref="I1:J1"/>
    <mergeCell ref="I2:J2"/>
    <mergeCell ref="C1:D1"/>
    <mergeCell ref="C2:D2"/>
    <mergeCell ref="E2:F2"/>
    <mergeCell ref="E1:F1"/>
    <mergeCell ref="I3:J3"/>
    <mergeCell ref="A3:B3"/>
    <mergeCell ref="A4:B4"/>
    <mergeCell ref="C3:D3"/>
    <mergeCell ref="C4:D4"/>
    <mergeCell ref="E3:F3"/>
    <mergeCell ref="E4:F4"/>
    <mergeCell ref="I4:J4"/>
    <mergeCell ref="G1:H1"/>
    <mergeCell ref="G9:H9"/>
    <mergeCell ref="G2:H2"/>
  </mergeCells>
  <conditionalFormatting sqref="C3:C4 E3:E4 I3:I4 C1:G1 I1:J1 C2:J2">
    <cfRule type="containsText" dxfId="4" priority="1" operator="containsText" text="V">
      <formula>NOT(ISERROR(SEARCH("V",C1)))</formula>
    </cfRule>
    <cfRule type="containsText" dxfId="3" priority="2" operator="containsText" text="X">
      <formula>NOT(ISERROR(SEARCH("X",C1)))</formula>
    </cfRule>
  </conditionalFormatting>
  <dataValidations count="1">
    <dataValidation type="decimal" allowBlank="1" showInputMessage="1" showErrorMessage="1" sqref="I6:I8 E6:E8 C6:C8 G6:G8" xr:uid="{00000000-0002-0000-0300-000000000000}">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B3" sqref="B3:C3"/>
    </sheetView>
  </sheetViews>
  <sheetFormatPr defaultColWidth="17.42578125" defaultRowHeight="15.75" x14ac:dyDescent="0.25"/>
  <cols>
    <col min="1" max="1" width="43.85546875" style="17" customWidth="1"/>
    <col min="2" max="3" width="27.85546875" style="17" customWidth="1"/>
    <col min="4" max="4" width="27.85546875" style="66" customWidth="1"/>
    <col min="5" max="5" width="27.85546875" style="17" customWidth="1"/>
    <col min="6" max="16384" width="17.42578125" style="17"/>
  </cols>
  <sheetData>
    <row r="1" spans="1:5" x14ac:dyDescent="0.25">
      <c r="A1" s="130" t="s">
        <v>69</v>
      </c>
      <c r="B1" s="16">
        <f>'תנאי-סף'!D1</f>
        <v>1</v>
      </c>
      <c r="C1" s="16">
        <f>'תנאי-סף'!E1</f>
        <v>2</v>
      </c>
      <c r="D1" s="65">
        <v>3</v>
      </c>
      <c r="E1" s="16">
        <v>4</v>
      </c>
    </row>
    <row r="2" spans="1:5" x14ac:dyDescent="0.25">
      <c r="A2" s="131"/>
      <c r="B2" s="16">
        <f>'תנאי-סף'!D2</f>
        <v>0</v>
      </c>
      <c r="C2" s="16">
        <f>'תנאי-סף'!E2</f>
        <v>0</v>
      </c>
      <c r="D2" s="65">
        <f>'תנאי-סף'!F2</f>
        <v>0</v>
      </c>
      <c r="E2" s="16">
        <f>'תנאי-סף'!F2</f>
        <v>0</v>
      </c>
    </row>
    <row r="3" spans="1:5" ht="31.5" x14ac:dyDescent="0.25">
      <c r="A3" s="49" t="s">
        <v>85</v>
      </c>
      <c r="B3" s="134"/>
      <c r="C3" s="134"/>
      <c r="D3" s="134"/>
      <c r="E3" s="134"/>
    </row>
    <row r="4" spans="1:5" ht="18.75" customHeight="1" thickBot="1" x14ac:dyDescent="0.3">
      <c r="A4" s="47" t="s">
        <v>6</v>
      </c>
      <c r="B4" s="48">
        <f>IFERROR(((MIN($B$3:$E$3)/B3)*100),0)</f>
        <v>0</v>
      </c>
      <c r="C4" s="48">
        <f t="shared" ref="C4:E4" si="0">IFERROR(((MIN($B$3:$E$3)/C3)*100),0)</f>
        <v>0</v>
      </c>
      <c r="D4" s="77">
        <f t="shared" ref="D4" si="1">IFERROR(((MIN($B$3:$E$3)/D3)*100),0)</f>
        <v>0</v>
      </c>
      <c r="E4" s="48">
        <f t="shared" si="0"/>
        <v>0</v>
      </c>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10" sqref="C10"/>
    </sheetView>
  </sheetViews>
  <sheetFormatPr defaultColWidth="9" defaultRowHeight="15.75" x14ac:dyDescent="0.25"/>
  <cols>
    <col min="1" max="1" width="9" style="165" customWidth="1"/>
    <col min="2" max="2" width="21.7109375" style="165" customWidth="1"/>
    <col min="3" max="6" width="9.140625" style="165" customWidth="1"/>
    <col min="7" max="7" width="9" style="165"/>
    <col min="8" max="8" width="191.140625" style="165" customWidth="1"/>
    <col min="9" max="16384" width="9" style="165"/>
  </cols>
  <sheetData>
    <row r="1" spans="1:8" x14ac:dyDescent="0.25">
      <c r="A1" s="162" t="s">
        <v>10</v>
      </c>
      <c r="B1" s="163"/>
      <c r="C1" s="164">
        <f>'תנאי-סף'!D1</f>
        <v>1</v>
      </c>
      <c r="D1" s="164">
        <f>'תנאי-סף'!E1</f>
        <v>2</v>
      </c>
      <c r="E1" s="164">
        <f>'תנאי-סף'!F1</f>
        <v>3</v>
      </c>
      <c r="F1" s="164">
        <v>4</v>
      </c>
    </row>
    <row r="2" spans="1:8" x14ac:dyDescent="0.25">
      <c r="A2" s="166" t="s">
        <v>3</v>
      </c>
      <c r="B2" s="167" t="s">
        <v>11</v>
      </c>
      <c r="C2" s="164">
        <f>'תנאי-סף'!D2</f>
        <v>0</v>
      </c>
      <c r="D2" s="164">
        <f>'תנאי-סף'!E2</f>
        <v>0</v>
      </c>
      <c r="E2" s="164">
        <f>'תנאי-סף'!F2</f>
        <v>0</v>
      </c>
      <c r="F2" s="164">
        <f>'תנאי-סף'!F2</f>
        <v>0</v>
      </c>
    </row>
    <row r="3" spans="1:8" ht="18.75" customHeight="1" x14ac:dyDescent="0.25">
      <c r="A3" s="168">
        <v>0.6</v>
      </c>
      <c r="B3" s="169" t="s">
        <v>7</v>
      </c>
      <c r="C3" s="170">
        <f>+איכות!E11</f>
        <v>0</v>
      </c>
      <c r="D3" s="170">
        <f>+איכות!G11</f>
        <v>0</v>
      </c>
      <c r="E3" s="170">
        <f>+איכות!I11</f>
        <v>0</v>
      </c>
      <c r="F3" s="170">
        <f>+איכות!K11</f>
        <v>0</v>
      </c>
    </row>
    <row r="4" spans="1:8" ht="19.5" customHeight="1" x14ac:dyDescent="0.25">
      <c r="A4" s="168">
        <v>0.4</v>
      </c>
      <c r="B4" s="169" t="s">
        <v>8</v>
      </c>
      <c r="C4" s="170">
        <f>מחיר!B4</f>
        <v>0</v>
      </c>
      <c r="D4" s="170">
        <f>מחיר!C4</f>
        <v>0</v>
      </c>
      <c r="E4" s="170">
        <f>+מחיר!D4</f>
        <v>0</v>
      </c>
      <c r="F4" s="170">
        <f>מחיר!E4</f>
        <v>0</v>
      </c>
    </row>
    <row r="5" spans="1:8" ht="17.25" customHeight="1" x14ac:dyDescent="0.25">
      <c r="A5" s="185">
        <f>SUM(A3:A4)</f>
        <v>1</v>
      </c>
      <c r="B5" s="186" t="s">
        <v>9</v>
      </c>
      <c r="C5" s="74">
        <f>(C3*$A3)+(C4*$A4)</f>
        <v>0</v>
      </c>
      <c r="D5" s="74">
        <f t="shared" ref="D5:F5" si="0">(D3*$A3)+(D4*$A4)</f>
        <v>0</v>
      </c>
      <c r="E5" s="74">
        <f t="shared" ref="E5" si="1">(E3*$A3)+(E4*$A4)</f>
        <v>0</v>
      </c>
      <c r="F5" s="74">
        <f t="shared" si="0"/>
        <v>0</v>
      </c>
    </row>
    <row r="6" spans="1:8" x14ac:dyDescent="0.25">
      <c r="A6" s="187" t="s">
        <v>32</v>
      </c>
      <c r="B6" s="188"/>
      <c r="C6" s="74">
        <f>_xlfn.RANK.EQ(C5,$C$5:$F$5,0)</f>
        <v>1</v>
      </c>
      <c r="D6" s="74">
        <f>_xlfn.RANK.EQ(D5,$C$5:$F$5,0)</f>
        <v>1</v>
      </c>
      <c r="E6" s="74">
        <f>_xlfn.RANK.EQ(E5,$C$5:$F$5,0)</f>
        <v>1</v>
      </c>
      <c r="F6" s="74">
        <f>_xlfn.RANK.EQ(F5,$C$5:$F$5,0)</f>
        <v>1</v>
      </c>
    </row>
    <row r="7" spans="1:8" x14ac:dyDescent="0.25">
      <c r="A7" s="189"/>
      <c r="B7" s="189"/>
      <c r="C7" s="189"/>
      <c r="D7" s="189"/>
      <c r="E7" s="189"/>
      <c r="F7" s="189"/>
    </row>
    <row r="8" spans="1:8" x14ac:dyDescent="0.25">
      <c r="A8" s="171" t="s">
        <v>106</v>
      </c>
      <c r="B8" s="171"/>
      <c r="C8" s="172">
        <f>'תנאי-סף'!D38</f>
        <v>0</v>
      </c>
      <c r="D8" s="172">
        <f>'תנאי-סף'!E38</f>
        <v>0</v>
      </c>
      <c r="E8" s="172">
        <f>'תנאי-סף'!F38</f>
        <v>0</v>
      </c>
      <c r="F8" s="172">
        <f>'תנאי-סף'!F38</f>
        <v>0</v>
      </c>
    </row>
    <row r="9" spans="1:8" x14ac:dyDescent="0.25">
      <c r="A9" s="171" t="s">
        <v>100</v>
      </c>
      <c r="B9" s="173"/>
      <c r="C9" s="172">
        <f>+'תנאי-סף'!D39</f>
        <v>0</v>
      </c>
      <c r="D9" s="172">
        <f>+'תנאי-סף'!E39</f>
        <v>0</v>
      </c>
      <c r="E9" s="172">
        <f>+'תנאי-סף'!F39</f>
        <v>0</v>
      </c>
      <c r="F9" s="172">
        <f>+'תנאי-סף'!G39</f>
        <v>0</v>
      </c>
    </row>
    <row r="10" spans="1:8" x14ac:dyDescent="0.25">
      <c r="A10" s="171" t="s">
        <v>132</v>
      </c>
      <c r="B10" s="173"/>
      <c r="C10" s="174">
        <f>C9+C8</f>
        <v>0</v>
      </c>
      <c r="D10" s="174">
        <f>D9+D8</f>
        <v>0</v>
      </c>
      <c r="E10" s="174">
        <f>E9+E8</f>
        <v>0</v>
      </c>
      <c r="F10" s="174">
        <f>F9+F8</f>
        <v>0</v>
      </c>
    </row>
    <row r="11" spans="1:8" ht="16.5" thickBot="1" x14ac:dyDescent="0.3">
      <c r="A11" s="175"/>
      <c r="B11" s="176"/>
      <c r="C11" s="177"/>
      <c r="D11" s="177"/>
      <c r="E11" s="177"/>
      <c r="F11" s="177"/>
    </row>
    <row r="12" spans="1:8" ht="16.5" thickBot="1" x14ac:dyDescent="0.3">
      <c r="A12" s="183" t="s">
        <v>133</v>
      </c>
      <c r="B12" s="184"/>
      <c r="C12" s="160">
        <f>IF(AND(C10=1,C6=1),1,C6)</f>
        <v>1</v>
      </c>
      <c r="D12" s="160">
        <f t="shared" ref="D12:F12" si="2">IF(AND(D10=1,D6=1),1,D6)</f>
        <v>1</v>
      </c>
      <c r="E12" s="160">
        <f t="shared" si="2"/>
        <v>1</v>
      </c>
      <c r="F12" s="161">
        <f t="shared" si="2"/>
        <v>1</v>
      </c>
    </row>
    <row r="14" spans="1:8" ht="45.75" customHeight="1" x14ac:dyDescent="0.25">
      <c r="A14" s="178" t="s">
        <v>102</v>
      </c>
      <c r="B14" s="179"/>
      <c r="C14" s="179"/>
      <c r="D14" s="179"/>
      <c r="E14" s="179"/>
      <c r="F14" s="180"/>
      <c r="H14" s="50"/>
    </row>
    <row r="15" spans="1:8" ht="50.25" customHeight="1" x14ac:dyDescent="0.25">
      <c r="A15" s="181" t="s">
        <v>103</v>
      </c>
      <c r="B15" s="182"/>
      <c r="C15" s="182"/>
      <c r="D15" s="182"/>
      <c r="E15" s="182"/>
      <c r="F15" s="182"/>
      <c r="H15" s="50"/>
    </row>
    <row r="16" spans="1:8" ht="18.75" customHeight="1" x14ac:dyDescent="0.25">
      <c r="A16" s="181" t="s">
        <v>104</v>
      </c>
      <c r="B16" s="182"/>
      <c r="C16" s="182"/>
      <c r="D16" s="182"/>
      <c r="E16" s="182"/>
      <c r="F16" s="182"/>
      <c r="H16" s="82"/>
    </row>
    <row r="17" spans="1:8" ht="75" customHeight="1" x14ac:dyDescent="0.25">
      <c r="A17" s="181" t="s">
        <v>105</v>
      </c>
      <c r="B17" s="182"/>
      <c r="C17" s="182"/>
      <c r="D17" s="182"/>
      <c r="E17" s="182"/>
      <c r="F17" s="182"/>
      <c r="H17" s="50"/>
    </row>
  </sheetData>
  <mergeCells count="10">
    <mergeCell ref="A15:F15"/>
    <mergeCell ref="A16:F16"/>
    <mergeCell ref="A17:F17"/>
    <mergeCell ref="A1:B1"/>
    <mergeCell ref="A6:B6"/>
    <mergeCell ref="A8:B8"/>
    <mergeCell ref="A9:B9"/>
    <mergeCell ref="A14:F14"/>
    <mergeCell ref="A10:B10"/>
    <mergeCell ref="A12:B12"/>
  </mergeCells>
  <conditionalFormatting sqref="C6:D7 F6:F7">
    <cfRule type="colorScale" priority="16">
      <colorScale>
        <cfvo type="min"/>
        <cfvo type="max"/>
        <color theme="6" tint="0.59999389629810485"/>
        <color rgb="FFFF0000"/>
      </colorScale>
    </cfRule>
  </conditionalFormatting>
  <conditionalFormatting sqref="E6:E7">
    <cfRule type="colorScale" priority="8">
      <colorScale>
        <cfvo type="min"/>
        <cfvo type="max"/>
        <color theme="6" tint="0.59999389629810485"/>
        <color rgb="FFFF0000"/>
      </colorScale>
    </cfRule>
  </conditionalFormatting>
  <conditionalFormatting sqref="B7">
    <cfRule type="colorScale" priority="5">
      <colorScale>
        <cfvo type="min"/>
        <cfvo type="max"/>
        <color theme="6" tint="0.59999389629810485"/>
        <color rgb="FFFF0000"/>
      </colorScale>
    </cfRule>
  </conditionalFormatting>
  <conditionalFormatting sqref="A7">
    <cfRule type="colorScale" priority="4">
      <colorScale>
        <cfvo type="min"/>
        <cfvo type="max"/>
        <color theme="6" tint="0.59999389629810485"/>
        <color rgb="FFFF0000"/>
      </colorScale>
    </cfRule>
  </conditionalFormatting>
  <conditionalFormatting sqref="C10:F11">
    <cfRule type="cellIs" dxfId="2" priority="2" operator="greaterThan">
      <formula>0</formula>
    </cfRule>
  </conditionalFormatting>
  <conditionalFormatting sqref="C12:F12">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14</vt:i4>
      </vt:variant>
    </vt:vector>
  </HeadingPairs>
  <TitlesOfParts>
    <vt:vector size="19" baseType="lpstr">
      <vt:lpstr>תנאי-סף</vt:lpstr>
      <vt:lpstr>איכות</vt:lpstr>
      <vt:lpstr>ראיון</vt:lpstr>
      <vt:lpstr>מחיר</vt:lpstr>
      <vt:lpstr>סיכום</vt:lpstr>
      <vt:lpstr>'תנאי-סף'!_Ref263083897</vt:lpstr>
      <vt:lpstr>'תנאי-סף'!_Ref274737718</vt:lpstr>
      <vt:lpstr>'תנאי-סף'!_Ref295727242</vt:lpstr>
      <vt:lpstr>'תנאי-סף'!_Ref304923103</vt:lpstr>
      <vt:lpstr>'תנאי-סף'!_Ref316295880</vt:lpstr>
      <vt:lpstr>'תנאי-סף'!_Ref374524676</vt:lpstr>
      <vt:lpstr>איכות!MafteachLechisuvTavhinimAcher3</vt:lpstr>
      <vt:lpstr>'תנאי-סף'!show_IsSherutOrHR</vt:lpstr>
      <vt:lpstr>איכות!TiurTnaiTavhinimAcher2</vt:lpstr>
      <vt:lpstr>איכות!TiurTnaiTavhinimAcher4</vt:lpstr>
      <vt:lpstr>איכות!WPrint_Area_W</vt:lpstr>
      <vt:lpstr>מחיר!WPrint_Area_W</vt:lpstr>
      <vt:lpstr>סיכום!WPrint_Area_W</vt:lpstr>
      <vt:lpstr>ראיון!WPrint_Area_W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Ronit Aflalo</cp:lastModifiedBy>
  <dcterms:created xsi:type="dcterms:W3CDTF">2012-09-13T08:40:43Z</dcterms:created>
  <dcterms:modified xsi:type="dcterms:W3CDTF">2025-09-16T07:51:48Z</dcterms:modified>
</cp:coreProperties>
</file>